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rrydberg_unicef_org/Documents/WASH/Global Projects/1_Activities/HNO_HRP/HNO 2023/Calculation sheet/"/>
    </mc:Choice>
  </mc:AlternateContent>
  <xr:revisionPtr revIDLastSave="316" documentId="8_{CBE38F88-2BE6-4766-8CE3-69D3096E43B6}" xr6:coauthVersionLast="46" xr6:coauthVersionMax="46" xr10:uidLastSave="{CB81FA8D-5CDA-4758-9123-2512A69BC401}"/>
  <bookViews>
    <workbookView xWindow="28680" yWindow="-120" windowWidth="29040" windowHeight="15840" xr2:uid="{35FDF030-0669-42C0-92AE-B7FFEB4AB911}"/>
  </bookViews>
  <sheets>
    <sheet name="READ ME" sheetId="1" r:id="rId1"/>
    <sheet name="Step 1-2" sheetId="2" r:id="rId2"/>
    <sheet name="Step 3" sheetId="3" r:id="rId3"/>
    <sheet name="Step 4" sheetId="6" r:id="rId4"/>
    <sheet name="Step 5" sheetId="8" r:id="rId5"/>
    <sheet name="Max PIN" sheetId="17" r:id="rId6"/>
  </sheets>
  <definedNames>
    <definedName name="_xlnm._FilterDatabase" localSheetId="5" hidden="1">'Max PIN'!$D$30:$E$30</definedName>
    <definedName name="_xlnm._FilterDatabase" localSheetId="1" hidden="1">'Step 1-2'!$A$3:$I$3</definedName>
    <definedName name="_xlnm._FilterDatabase" localSheetId="2" hidden="1">'Step 3'!$D$30:$E$30</definedName>
    <definedName name="_ftn1" localSheetId="0">'READ ME'!#REF!</definedName>
    <definedName name="_ftn2" localSheetId="0">'READ ME'!$B$11</definedName>
    <definedName name="_ftnref1" localSheetId="0">'READ ME'!$B$3</definedName>
    <definedName name="_ftnref2" localSheetId="0">'READ 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 i="17" l="1"/>
  <c r="K4" i="17"/>
  <c r="O5" i="17"/>
  <c r="O6" i="17"/>
  <c r="O7" i="17"/>
  <c r="O8" i="17"/>
  <c r="O9" i="17"/>
  <c r="O10" i="17"/>
  <c r="O11" i="17"/>
  <c r="O12" i="17"/>
  <c r="O13" i="17"/>
  <c r="O14" i="17"/>
  <c r="O15" i="17"/>
  <c r="O16" i="17"/>
  <c r="O17" i="17"/>
  <c r="O18" i="17"/>
  <c r="O19" i="17"/>
  <c r="O20" i="17"/>
  <c r="O21" i="17"/>
  <c r="O22" i="17"/>
  <c r="O23" i="17"/>
  <c r="C4" i="8"/>
  <c r="C5" i="8"/>
  <c r="C6" i="8"/>
  <c r="C7" i="8"/>
  <c r="C8" i="8"/>
  <c r="C9" i="8"/>
  <c r="C10" i="8"/>
  <c r="C11" i="8"/>
  <c r="C12" i="8"/>
  <c r="C13" i="8"/>
  <c r="C14" i="8"/>
  <c r="C15" i="8"/>
  <c r="C16" i="8"/>
  <c r="C17" i="8"/>
  <c r="C18" i="8"/>
  <c r="C19" i="8"/>
  <c r="C20" i="8"/>
  <c r="C21" i="8"/>
  <c r="C22" i="8"/>
  <c r="C3" i="8"/>
  <c r="D4" i="17"/>
  <c r="E4" i="17" s="1"/>
  <c r="D5" i="17"/>
  <c r="D6" i="17"/>
  <c r="D7" i="17"/>
  <c r="D8" i="17"/>
  <c r="D9" i="17"/>
  <c r="D10" i="17"/>
  <c r="D11" i="17"/>
  <c r="D12" i="17"/>
  <c r="E12" i="17" s="1"/>
  <c r="D13" i="17"/>
  <c r="D14" i="17"/>
  <c r="D15" i="17"/>
  <c r="D16" i="17"/>
  <c r="D17" i="17"/>
  <c r="D18" i="17"/>
  <c r="D19" i="17"/>
  <c r="D20" i="17"/>
  <c r="E20" i="17" s="1"/>
  <c r="D21" i="17"/>
  <c r="D22" i="17"/>
  <c r="D23" i="17"/>
  <c r="H5" i="17"/>
  <c r="H6" i="17"/>
  <c r="H7" i="17"/>
  <c r="H8" i="17"/>
  <c r="H9" i="17"/>
  <c r="H10" i="17"/>
  <c r="I10" i="17" s="1"/>
  <c r="H11" i="17"/>
  <c r="H12" i="17"/>
  <c r="I12" i="17" s="1"/>
  <c r="H13" i="17"/>
  <c r="H14" i="17"/>
  <c r="H15" i="17"/>
  <c r="H16" i="17"/>
  <c r="H17" i="17"/>
  <c r="I17" i="17" s="1"/>
  <c r="H18" i="17"/>
  <c r="I18" i="17" s="1"/>
  <c r="H19" i="17"/>
  <c r="H20" i="17"/>
  <c r="I20" i="17" s="1"/>
  <c r="H21" i="17"/>
  <c r="H22" i="17"/>
  <c r="H23" i="17"/>
  <c r="H4" i="17"/>
  <c r="I4" i="17" s="1"/>
  <c r="F5" i="17"/>
  <c r="F6" i="17"/>
  <c r="F7" i="17"/>
  <c r="F8" i="17"/>
  <c r="F9" i="17"/>
  <c r="F10" i="17"/>
  <c r="F11" i="17"/>
  <c r="F12" i="17"/>
  <c r="G12" i="17" s="1"/>
  <c r="F13" i="17"/>
  <c r="F14" i="17"/>
  <c r="F15" i="17"/>
  <c r="F16" i="17"/>
  <c r="F17" i="17"/>
  <c r="F18" i="17"/>
  <c r="F19" i="17"/>
  <c r="F20" i="17"/>
  <c r="G20" i="17" s="1"/>
  <c r="F21" i="17"/>
  <c r="F22" i="17"/>
  <c r="F23" i="17"/>
  <c r="G23" i="17" s="1"/>
  <c r="F4" i="17"/>
  <c r="G4" i="17" s="1"/>
  <c r="G22" i="17"/>
  <c r="G18" i="17"/>
  <c r="G15" i="17"/>
  <c r="G14" i="17"/>
  <c r="G10" i="17"/>
  <c r="G7" i="17"/>
  <c r="G6" i="17"/>
  <c r="E21" i="17"/>
  <c r="E16" i="17"/>
  <c r="E15" i="17"/>
  <c r="E13" i="17"/>
  <c r="E8" i="17"/>
  <c r="E7" i="17"/>
  <c r="E5" i="17"/>
  <c r="B5" i="17"/>
  <c r="B6" i="17"/>
  <c r="C6" i="17" s="1"/>
  <c r="B7" i="17"/>
  <c r="C7" i="17" s="1"/>
  <c r="B8" i="17"/>
  <c r="B9" i="17"/>
  <c r="B10" i="17"/>
  <c r="B11" i="17"/>
  <c r="B12" i="17"/>
  <c r="B13" i="17"/>
  <c r="B14" i="17"/>
  <c r="C14" i="17" s="1"/>
  <c r="B15" i="17"/>
  <c r="C15" i="17" s="1"/>
  <c r="B16" i="17"/>
  <c r="B17" i="17"/>
  <c r="B18" i="17"/>
  <c r="B19" i="17"/>
  <c r="B20" i="17"/>
  <c r="B21" i="17"/>
  <c r="B22" i="17"/>
  <c r="C22" i="17" s="1"/>
  <c r="B23" i="17"/>
  <c r="C23" i="17" s="1"/>
  <c r="B4" i="17"/>
  <c r="I23" i="3"/>
  <c r="I22" i="3"/>
  <c r="E21" i="6" s="1"/>
  <c r="I21" i="3"/>
  <c r="I20" i="3"/>
  <c r="I19" i="3"/>
  <c r="I18" i="3"/>
  <c r="I17" i="3"/>
  <c r="I16" i="3"/>
  <c r="I15" i="3"/>
  <c r="I14" i="3"/>
  <c r="I13" i="3"/>
  <c r="E12" i="6" s="1"/>
  <c r="I12" i="3"/>
  <c r="I11" i="3"/>
  <c r="I10" i="3"/>
  <c r="I9" i="3"/>
  <c r="I8" i="3"/>
  <c r="I7" i="3"/>
  <c r="E6" i="6" s="1"/>
  <c r="I6" i="3"/>
  <c r="E5" i="6" s="1"/>
  <c r="I5" i="3"/>
  <c r="E4" i="6" s="1"/>
  <c r="I4" i="3"/>
  <c r="G23" i="3"/>
  <c r="G22" i="3"/>
  <c r="D21" i="6" s="1"/>
  <c r="G21" i="3"/>
  <c r="G20" i="3"/>
  <c r="G19" i="3"/>
  <c r="D18" i="6" s="1"/>
  <c r="G18" i="3"/>
  <c r="D17" i="6" s="1"/>
  <c r="G17" i="3"/>
  <c r="G16" i="3"/>
  <c r="G15" i="3"/>
  <c r="G14" i="3"/>
  <c r="G13" i="3"/>
  <c r="G12" i="3"/>
  <c r="G11" i="3"/>
  <c r="D10" i="6" s="1"/>
  <c r="G10" i="3"/>
  <c r="G9" i="3"/>
  <c r="G8" i="3"/>
  <c r="D7" i="6" s="1"/>
  <c r="G7" i="3"/>
  <c r="G6" i="3"/>
  <c r="G5" i="3"/>
  <c r="G4" i="3"/>
  <c r="E23" i="3"/>
  <c r="E22" i="3"/>
  <c r="E21" i="3"/>
  <c r="E20" i="3"/>
  <c r="E19" i="3"/>
  <c r="E18" i="3"/>
  <c r="E17" i="3"/>
  <c r="E16" i="3"/>
  <c r="C15" i="6" s="1"/>
  <c r="E15" i="3"/>
  <c r="E14" i="3"/>
  <c r="E13" i="3"/>
  <c r="E12" i="3"/>
  <c r="E11" i="3"/>
  <c r="E10" i="3"/>
  <c r="E9" i="3"/>
  <c r="E8" i="3"/>
  <c r="C7" i="6" s="1"/>
  <c r="E7" i="3"/>
  <c r="C6" i="6" s="1"/>
  <c r="E6" i="3"/>
  <c r="E5" i="3"/>
  <c r="E4" i="3"/>
  <c r="I23" i="17"/>
  <c r="I22" i="17"/>
  <c r="I21" i="17"/>
  <c r="I19" i="17"/>
  <c r="I16" i="17"/>
  <c r="I15" i="17"/>
  <c r="I14" i="17"/>
  <c r="I13" i="17"/>
  <c r="I11" i="17"/>
  <c r="I9" i="17"/>
  <c r="I8" i="17"/>
  <c r="I7" i="17"/>
  <c r="I6" i="17"/>
  <c r="I5" i="17"/>
  <c r="G21" i="17"/>
  <c r="G19" i="17"/>
  <c r="G17" i="17"/>
  <c r="G16" i="17"/>
  <c r="G13" i="17"/>
  <c r="G11" i="17"/>
  <c r="G9" i="17"/>
  <c r="G8" i="17"/>
  <c r="G5" i="17"/>
  <c r="E23" i="17"/>
  <c r="E22" i="17"/>
  <c r="E19" i="17"/>
  <c r="E18" i="17"/>
  <c r="E17" i="17"/>
  <c r="E14" i="17"/>
  <c r="E11" i="17"/>
  <c r="E10" i="17"/>
  <c r="E9" i="17"/>
  <c r="E6" i="17"/>
  <c r="C5" i="17"/>
  <c r="C8" i="17"/>
  <c r="C9" i="17"/>
  <c r="C10" i="17"/>
  <c r="C11" i="17"/>
  <c r="C12" i="17"/>
  <c r="C13" i="17"/>
  <c r="C16" i="17"/>
  <c r="C17" i="17"/>
  <c r="C18" i="17"/>
  <c r="C19" i="17"/>
  <c r="C20" i="17"/>
  <c r="C21" i="17"/>
  <c r="C4" i="17"/>
  <c r="D3" i="8"/>
  <c r="B4" i="6"/>
  <c r="F4" i="8" s="1"/>
  <c r="C4" i="6"/>
  <c r="D4" i="6"/>
  <c r="C5" i="6"/>
  <c r="D5" i="6"/>
  <c r="B6" i="6"/>
  <c r="F6" i="8" s="1"/>
  <c r="D6" i="6"/>
  <c r="B7" i="6"/>
  <c r="F7" i="8" s="1"/>
  <c r="E7" i="6"/>
  <c r="B8" i="6"/>
  <c r="F8" i="8" s="1"/>
  <c r="C8" i="6"/>
  <c r="D8" i="6"/>
  <c r="E8" i="6"/>
  <c r="B9" i="6"/>
  <c r="F9" i="8" s="1"/>
  <c r="C9" i="6"/>
  <c r="D9" i="6"/>
  <c r="E9" i="6"/>
  <c r="B10" i="6"/>
  <c r="F10" i="8" s="1"/>
  <c r="C10" i="6"/>
  <c r="E10" i="6"/>
  <c r="B11" i="6"/>
  <c r="F11" i="8" s="1"/>
  <c r="C11" i="6"/>
  <c r="D11" i="6"/>
  <c r="E11" i="6"/>
  <c r="B12" i="6"/>
  <c r="F12" i="8" s="1"/>
  <c r="C12" i="6"/>
  <c r="D12" i="6"/>
  <c r="C13" i="6"/>
  <c r="D13" i="6"/>
  <c r="E13" i="6"/>
  <c r="B14" i="6"/>
  <c r="F14" i="8" s="1"/>
  <c r="C14" i="6"/>
  <c r="D14" i="6"/>
  <c r="E14" i="6"/>
  <c r="B15" i="6"/>
  <c r="F15" i="8" s="1"/>
  <c r="D15" i="6"/>
  <c r="E15" i="6"/>
  <c r="B16" i="6"/>
  <c r="F16" i="8" s="1"/>
  <c r="C16" i="6"/>
  <c r="D16" i="6"/>
  <c r="E16" i="6"/>
  <c r="B17" i="6"/>
  <c r="F17" i="8" s="1"/>
  <c r="C17" i="6"/>
  <c r="E17" i="6"/>
  <c r="C18" i="6"/>
  <c r="E18" i="6"/>
  <c r="B19" i="6"/>
  <c r="F19" i="8" s="1"/>
  <c r="C19" i="6"/>
  <c r="D19" i="6"/>
  <c r="E19" i="6"/>
  <c r="B20" i="6"/>
  <c r="F20" i="8" s="1"/>
  <c r="C20" i="6"/>
  <c r="D20" i="6"/>
  <c r="E20" i="6"/>
  <c r="B21" i="6"/>
  <c r="F21" i="8" s="1"/>
  <c r="C21" i="6"/>
  <c r="C22" i="6"/>
  <c r="D22" i="6"/>
  <c r="E22" i="6"/>
  <c r="E3" i="6"/>
  <c r="D3" i="6"/>
  <c r="C3" i="6"/>
  <c r="B3" i="6"/>
  <c r="F3" i="8" s="1"/>
  <c r="C23" i="3"/>
  <c r="B22" i="6" s="1"/>
  <c r="F22" i="8" s="1"/>
  <c r="C22" i="3"/>
  <c r="C21" i="3"/>
  <c r="C20" i="3"/>
  <c r="C19" i="3"/>
  <c r="B18" i="6" s="1"/>
  <c r="F18" i="8" s="1"/>
  <c r="C18" i="3"/>
  <c r="C17" i="3"/>
  <c r="C16" i="3"/>
  <c r="C15" i="3"/>
  <c r="C14" i="3"/>
  <c r="B13" i="6" s="1"/>
  <c r="F13" i="8" s="1"/>
  <c r="C13" i="3"/>
  <c r="C12" i="3"/>
  <c r="C11" i="3"/>
  <c r="C10" i="3"/>
  <c r="C9" i="3"/>
  <c r="C8" i="3"/>
  <c r="C7" i="3"/>
  <c r="C6" i="3"/>
  <c r="B5" i="6" s="1"/>
  <c r="F5" i="8" s="1"/>
  <c r="C5" i="3"/>
  <c r="C4" i="3"/>
  <c r="K3" i="6" l="1"/>
  <c r="K19" i="17"/>
  <c r="K9" i="17"/>
  <c r="K11" i="17"/>
  <c r="K17" i="17"/>
  <c r="K12" i="17"/>
  <c r="K18" i="17"/>
  <c r="K20" i="17"/>
  <c r="K23" i="17"/>
  <c r="K7" i="17"/>
  <c r="K16" i="17"/>
  <c r="K22" i="17"/>
  <c r="K14" i="17"/>
  <c r="K6" i="17"/>
  <c r="K13" i="17"/>
  <c r="K8" i="17"/>
  <c r="K15" i="17"/>
  <c r="K5" i="17"/>
  <c r="K21" i="17"/>
  <c r="K10" i="17"/>
  <c r="D5" i="8"/>
  <c r="D4" i="8" l="1"/>
  <c r="D6" i="8"/>
  <c r="D7" i="8"/>
  <c r="D8" i="8"/>
  <c r="D9" i="8"/>
  <c r="D10" i="8"/>
  <c r="D11" i="8"/>
  <c r="D12" i="8"/>
  <c r="D13" i="8"/>
  <c r="D14" i="8"/>
  <c r="D15" i="8"/>
  <c r="D16" i="8"/>
  <c r="D17" i="8"/>
  <c r="D18" i="8"/>
  <c r="D19" i="8"/>
  <c r="D20" i="8"/>
  <c r="D21" i="8"/>
  <c r="D22" i="8"/>
  <c r="I3" i="6" l="1"/>
  <c r="H3" i="6"/>
  <c r="G3" i="6"/>
  <c r="F3" i="6"/>
  <c r="J3" i="6" s="1"/>
  <c r="G4" i="6" l="1"/>
  <c r="H4" i="6"/>
  <c r="I4" i="6"/>
  <c r="K4" i="6"/>
  <c r="F4" i="6"/>
  <c r="H11" i="6"/>
  <c r="I11" i="6"/>
  <c r="K11" i="6"/>
  <c r="F11" i="6"/>
  <c r="G11" i="6"/>
  <c r="I20" i="6"/>
  <c r="F20" i="6"/>
  <c r="G20" i="6"/>
  <c r="K20" i="6"/>
  <c r="H20" i="6"/>
  <c r="G22" i="6"/>
  <c r="K22" i="6"/>
  <c r="H22" i="6"/>
  <c r="I22" i="6"/>
  <c r="F22" i="6"/>
  <c r="G12" i="6"/>
  <c r="H12" i="6"/>
  <c r="I12" i="6"/>
  <c r="K12" i="6"/>
  <c r="F12" i="6"/>
  <c r="K16" i="6"/>
  <c r="G16" i="6"/>
  <c r="H16" i="6"/>
  <c r="I16" i="6"/>
  <c r="F16" i="6"/>
  <c r="F14" i="6"/>
  <c r="J14" i="6" s="1"/>
  <c r="H14" i="6"/>
  <c r="K14" i="6"/>
  <c r="G14" i="6"/>
  <c r="I14" i="6"/>
  <c r="F19" i="6"/>
  <c r="G19" i="6"/>
  <c r="K19" i="6"/>
  <c r="H19" i="6"/>
  <c r="I19" i="6"/>
  <c r="K8" i="6"/>
  <c r="F8" i="6"/>
  <c r="G8" i="6"/>
  <c r="H8" i="6"/>
  <c r="I8" i="6"/>
  <c r="K5" i="6"/>
  <c r="F5" i="6"/>
  <c r="J5" i="6" s="1"/>
  <c r="H5" i="6"/>
  <c r="G5" i="6"/>
  <c r="I5" i="6"/>
  <c r="F18" i="6"/>
  <c r="G18" i="6"/>
  <c r="K18" i="6"/>
  <c r="H18" i="6"/>
  <c r="I18" i="6"/>
  <c r="F7" i="6"/>
  <c r="K7" i="6"/>
  <c r="G7" i="6"/>
  <c r="H7" i="6"/>
  <c r="I7" i="6"/>
  <c r="I17" i="6"/>
  <c r="F17" i="6"/>
  <c r="K17" i="6"/>
  <c r="G17" i="6"/>
  <c r="H17" i="6"/>
  <c r="K9" i="6"/>
  <c r="F9" i="6"/>
  <c r="G9" i="6"/>
  <c r="H9" i="6"/>
  <c r="I9" i="6"/>
  <c r="I10" i="6"/>
  <c r="K10" i="6"/>
  <c r="F10" i="6"/>
  <c r="G10" i="6"/>
  <c r="H10" i="6"/>
  <c r="K6" i="6"/>
  <c r="F6" i="6"/>
  <c r="G6" i="6"/>
  <c r="H6" i="6"/>
  <c r="I6" i="6"/>
  <c r="K21" i="6"/>
  <c r="H21" i="6"/>
  <c r="I21" i="6"/>
  <c r="F21" i="6"/>
  <c r="G21" i="6"/>
  <c r="F15" i="6"/>
  <c r="G15" i="6"/>
  <c r="K15" i="6"/>
  <c r="H15" i="6"/>
  <c r="I15" i="6"/>
  <c r="K13" i="6"/>
  <c r="G13" i="6"/>
  <c r="H13" i="6"/>
  <c r="F13" i="6"/>
  <c r="I13" i="6"/>
  <c r="J4" i="6" l="1"/>
  <c r="J21" i="6"/>
  <c r="J22" i="6"/>
  <c r="J13" i="6"/>
  <c r="J15" i="6"/>
  <c r="J17" i="6"/>
  <c r="J16" i="6"/>
  <c r="J6" i="6"/>
  <c r="J20" i="6"/>
  <c r="J19" i="6"/>
  <c r="J9" i="6"/>
  <c r="J18" i="6"/>
  <c r="J8" i="6"/>
  <c r="J12" i="6"/>
  <c r="J11" i="6"/>
  <c r="J10" i="6"/>
  <c r="J7" i="6"/>
</calcChain>
</file>

<file path=xl/sharedStrings.xml><?xml version="1.0" encoding="utf-8"?>
<sst xmlns="http://schemas.openxmlformats.org/spreadsheetml/2006/main" count="178" uniqueCount="79">
  <si>
    <t>Indicator</t>
  </si>
  <si>
    <t>Indicator #</t>
  </si>
  <si>
    <t>% of HHs having access to a sufficient quantity of water for drinking, cooking, bathing, washing or other domestic use</t>
  </si>
  <si>
    <t>Level</t>
  </si>
  <si>
    <t>Area</t>
  </si>
  <si>
    <t>0-20%</t>
  </si>
  <si>
    <t>21-40%</t>
  </si>
  <si>
    <t>41-60%</t>
  </si>
  <si>
    <t>61-80%</t>
  </si>
  <si>
    <t>&gt;80%</t>
  </si>
  <si>
    <t>Severity 1</t>
  </si>
  <si>
    <t>Severity 2</t>
  </si>
  <si>
    <t>Severity 3</t>
  </si>
  <si>
    <t>Severity 4</t>
  </si>
  <si>
    <t>Severity 5</t>
  </si>
  <si>
    <t>Area 1</t>
  </si>
  <si>
    <t>Area 2</t>
  </si>
  <si>
    <t>Area 3</t>
  </si>
  <si>
    <t>Area 4</t>
  </si>
  <si>
    <t>Area 5</t>
  </si>
  <si>
    <t>Area 6</t>
  </si>
  <si>
    <t>Area 7</t>
  </si>
  <si>
    <t>Area 8</t>
  </si>
  <si>
    <t>Area 9</t>
  </si>
  <si>
    <t>Area 10</t>
  </si>
  <si>
    <t>Area 11</t>
  </si>
  <si>
    <t>Area 12</t>
  </si>
  <si>
    <t>Area 13</t>
  </si>
  <si>
    <t>Area 14</t>
  </si>
  <si>
    <t>Area 15</t>
  </si>
  <si>
    <t>Area 16</t>
  </si>
  <si>
    <t>Area 17</t>
  </si>
  <si>
    <t>Area 18</t>
  </si>
  <si>
    <t>Area 19</t>
  </si>
  <si>
    <t>Area 20</t>
  </si>
  <si>
    <t>Indicator 2</t>
  </si>
  <si>
    <t>Indicator 4</t>
  </si>
  <si>
    <t>Indicator 1</t>
  </si>
  <si>
    <t>Indicator 3</t>
  </si>
  <si>
    <t>Organise indicators from highest to lowest</t>
  </si>
  <si>
    <t>Critical indicator</t>
  </si>
  <si>
    <t>Identify indicators and severity thresholds</t>
  </si>
  <si>
    <t>Key steps</t>
  </si>
  <si>
    <t>These are example indicators from the JIAF indicator bank. You can have less (or more) indicators for your sector specific PIN. Also note that you can have other data sources used for the narrative (e.g. qualitative data)</t>
  </si>
  <si>
    <t>% of HHs handwashing facility on premise with soap and water available</t>
  </si>
  <si>
    <t>% of HHs with access to an improved sanitation facility</t>
  </si>
  <si>
    <t xml:space="preserve"> % of HHs having access to water sources of sufficient quality and availability</t>
  </si>
  <si>
    <t>improved</t>
  </si>
  <si>
    <t>Data (indicator 4)</t>
  </si>
  <si>
    <t>Preparing area level data and severity</t>
  </si>
  <si>
    <t>Data (indicator 2)</t>
  </si>
  <si>
    <t>Yes</t>
  </si>
  <si>
    <t>Estimate minimum number of people in the final severity score</t>
  </si>
  <si>
    <t>Final Area Score</t>
  </si>
  <si>
    <t>Total Area Population</t>
  </si>
  <si>
    <t>Critical indicator 1</t>
  </si>
  <si>
    <t>Classify the indicator values along a five-point scale to determine the indicator severity, where indicator values of 3 represent moderate need, 4-5 acute need while 2 or less signifies not being in need. If JIAF indicators are used then apply the same thresholds.</t>
  </si>
  <si>
    <t>Prepare the area level dataset by calculating the severity score for each indicator.</t>
  </si>
  <si>
    <t>Calculate final area score</t>
  </si>
  <si>
    <t>Identify your indicators - These can be JIAF indicators  and other relevant indicators you have data for.</t>
  </si>
  <si>
    <t>Minimum number of PIN in the final area severity score or higher (25% of total population)</t>
  </si>
  <si>
    <t>Water quality</t>
  </si>
  <si>
    <t>Water quantity</t>
  </si>
  <si>
    <t>Sanitation</t>
  </si>
  <si>
    <t>Hygiene</t>
  </si>
  <si>
    <t>Data (indicator 1)</t>
  </si>
  <si>
    <t>Severity</t>
  </si>
  <si>
    <t>Data (indicator 3)</t>
  </si>
  <si>
    <t>MAX PIN</t>
  </si>
  <si>
    <t>Estimate max PIN</t>
  </si>
  <si>
    <t>PIN</t>
  </si>
  <si>
    <t>The people in need (PIN) is the proportion of people not covered by each indicator. For example, if 60% of households have sufficient access to quantity of water, the area is in severity 3 and 40% of the population are believed to be in need (i.e. PIN)</t>
  </si>
  <si>
    <t>Identify severity score of critical indicators for reference</t>
  </si>
  <si>
    <t>Final severity is produced by calculating the mean of the highest indicators (i.e. highest 50%)</t>
  </si>
  <si>
    <t>Final PIN</t>
  </si>
  <si>
    <t>For each area and population group calculate the “Mean of Max 50%”of all the area indicator’s severity class scores, if there are more than four indicators, or calculating the mean if there are less than four indicators</t>
  </si>
  <si>
    <t>Estimate the minimum number of people falling under the final severity class in each area by multiplying the total population with 25%. For example, if your final area severity class is 4 in a given area, and the total population is 50,000, your estimated number of people in severity class 4 would be (50,000 * 25%) 12,500.
As a final step, review the critical indicators and report separately if any percentage of the population has been found to have a moderate to acute severity class (3-5).</t>
  </si>
  <si>
    <t xml:space="preserve">As available WASH data varies from context to context, we have added in an alternative PIN calculation using max PIN methodology. </t>
  </si>
  <si>
    <t>This document is meant to act as a template for the calculation of PIN using scenario A in data poor contexts (you mainly have data at area level). It is aligned with the intersectoral process (JIAF) but indicators can be adjusted based on your needs and availability of reliable data. 
Indicators used here are only examples and you can choose to have more or less. Also note that some of your indicators might only be used to support the narrative and you can/should also include qualitative data when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</si>
</sst>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5" x14ac:knownFonts="1">
    <font>
      <sz val="11"/>
      <color theme="1"/>
      <name val="Calibri"/>
      <family val="2"/>
      <scheme val="minor"/>
    </font>
    <font>
      <sz val="11"/>
      <color theme="1"/>
      <name val="Calibri"/>
      <family val="2"/>
      <scheme val="minor"/>
    </font>
    <font>
      <sz val="11"/>
      <color theme="1"/>
      <name val="Arial Narrow"/>
      <family val="2"/>
    </font>
    <font>
      <sz val="10"/>
      <color theme="1"/>
      <name val="Arial Narrow"/>
      <family val="2"/>
    </font>
    <font>
      <u/>
      <sz val="11"/>
      <color theme="10"/>
      <name val="Calibri"/>
      <family val="2"/>
      <scheme val="minor"/>
    </font>
    <font>
      <sz val="10"/>
      <color theme="1"/>
      <name val="Calibri"/>
      <family val="2"/>
      <scheme val="minor"/>
    </font>
    <font>
      <b/>
      <sz val="12"/>
      <color theme="1"/>
      <name val="Arial Narrow"/>
      <family val="2"/>
    </font>
    <font>
      <b/>
      <sz val="10"/>
      <color theme="0"/>
      <name val="Arial Narrow"/>
      <family val="2"/>
    </font>
    <font>
      <b/>
      <sz val="10"/>
      <name val="Arial Narrow"/>
      <family val="2"/>
    </font>
    <font>
      <sz val="10"/>
      <color rgb="FF000000"/>
      <name val="Arial Narrow"/>
      <family val="2"/>
    </font>
    <font>
      <b/>
      <sz val="11"/>
      <color theme="0"/>
      <name val="Arial Narrow"/>
      <family val="2"/>
    </font>
    <font>
      <b/>
      <sz val="10"/>
      <color theme="1"/>
      <name val="Arial Narrow"/>
      <family val="2"/>
    </font>
    <font>
      <sz val="8"/>
      <name val="Calibri"/>
      <family val="2"/>
      <scheme val="minor"/>
    </font>
    <font>
      <u/>
      <sz val="11"/>
      <color theme="10"/>
      <name val="Arial Narrow"/>
      <family val="2"/>
    </font>
    <font>
      <b/>
      <sz val="10"/>
      <color rgb="FF000000"/>
      <name val="Arial Narrow"/>
      <family val="2"/>
    </font>
  </fonts>
  <fills count="13">
    <fill>
      <patternFill patternType="none"/>
    </fill>
    <fill>
      <patternFill patternType="gray125"/>
    </fill>
    <fill>
      <patternFill patternType="solid">
        <fgColor rgb="FF009999"/>
        <bgColor theme="4"/>
      </patternFill>
    </fill>
    <fill>
      <patternFill patternType="solid">
        <fgColor rgb="FF0099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rgb="FFEFEFEF"/>
        <bgColor indexed="64"/>
      </patternFill>
    </fill>
    <fill>
      <patternFill patternType="solid">
        <fgColor rgb="FF8CBFBF"/>
        <bgColor theme="4"/>
      </patternFill>
    </fill>
    <fill>
      <patternFill patternType="solid">
        <fgColor rgb="FF8CBFBF"/>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09">
    <xf numFmtId="0" fontId="0" fillId="0" borderId="0" xfId="0"/>
    <xf numFmtId="0" fontId="3" fillId="0" borderId="0" xfId="0" applyFont="1"/>
    <xf numFmtId="0" fontId="6" fillId="0" borderId="0" xfId="0" applyFont="1" applyAlignment="1">
      <alignment vertical="center"/>
    </xf>
    <xf numFmtId="0" fontId="2" fillId="0" borderId="0" xfId="0" applyFont="1" applyAlignment="1">
      <alignment vertical="center"/>
    </xf>
    <xf numFmtId="0" fontId="7" fillId="2" borderId="1" xfId="0" applyFont="1" applyFill="1" applyBorder="1" applyAlignment="1">
      <alignment vertical="center" wrapText="1"/>
    </xf>
    <xf numFmtId="9" fontId="8" fillId="4"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 fillId="0" borderId="0" xfId="0" applyFont="1" applyAlignment="1">
      <alignment horizontal="justify" vertical="center"/>
    </xf>
    <xf numFmtId="0" fontId="9" fillId="9" borderId="3" xfId="0" applyFont="1" applyFill="1" applyBorder="1" applyAlignment="1">
      <alignment wrapText="1"/>
    </xf>
    <xf numFmtId="0" fontId="7" fillId="10" borderId="3" xfId="0" applyFont="1" applyFill="1" applyBorder="1" applyAlignment="1">
      <alignment horizontal="left" vertical="center" wrapText="1"/>
    </xf>
    <xf numFmtId="0" fontId="2" fillId="0" borderId="0" xfId="0" applyFont="1"/>
    <xf numFmtId="0" fontId="6" fillId="0" borderId="0" xfId="0" applyFont="1"/>
    <xf numFmtId="0" fontId="3" fillId="0" borderId="7" xfId="0" applyFont="1" applyBorder="1"/>
    <xf numFmtId="0" fontId="3" fillId="0" borderId="8" xfId="0" applyFont="1" applyBorder="1"/>
    <xf numFmtId="0" fontId="8" fillId="0" borderId="9" xfId="0" applyFont="1" applyFill="1" applyBorder="1" applyAlignment="1">
      <alignment vertical="center" wrapText="1"/>
    </xf>
    <xf numFmtId="0" fontId="11" fillId="0" borderId="0" xfId="0" applyFont="1"/>
    <xf numFmtId="0" fontId="3" fillId="11" borderId="0" xfId="0" applyFont="1" applyFill="1" applyAlignment="1">
      <alignment wrapText="1"/>
    </xf>
    <xf numFmtId="0" fontId="3" fillId="0" borderId="0" xfId="0" applyFont="1" applyFill="1" applyBorder="1" applyAlignment="1">
      <alignment wrapText="1"/>
    </xf>
    <xf numFmtId="0" fontId="11" fillId="0" borderId="0" xfId="0" applyFont="1" applyAlignment="1">
      <alignment vertical="center"/>
    </xf>
    <xf numFmtId="0" fontId="13" fillId="0" borderId="0" xfId="3" applyFont="1" applyAlignment="1">
      <alignment vertical="center"/>
    </xf>
    <xf numFmtId="0" fontId="3" fillId="0" borderId="0" xfId="0" pivotButton="1" applyFont="1"/>
    <xf numFmtId="9" fontId="3" fillId="0" borderId="0" xfId="2" applyFont="1"/>
    <xf numFmtId="0" fontId="7" fillId="11" borderId="9" xfId="0" applyFont="1" applyFill="1" applyBorder="1" applyAlignment="1">
      <alignment horizontal="center"/>
    </xf>
    <xf numFmtId="0" fontId="3" fillId="0" borderId="1" xfId="0" applyFont="1" applyBorder="1" applyAlignment="1">
      <alignment vertical="center" wrapText="1"/>
    </xf>
    <xf numFmtId="0" fontId="0" fillId="0" borderId="1" xfId="0" applyBorder="1"/>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11" borderId="1" xfId="0" applyFont="1" applyFill="1" applyBorder="1" applyAlignment="1">
      <alignment vertical="center"/>
    </xf>
    <xf numFmtId="0" fontId="14" fillId="9" borderId="3" xfId="0" applyFont="1" applyFill="1" applyBorder="1" applyAlignment="1">
      <alignment wrapText="1"/>
    </xf>
    <xf numFmtId="9" fontId="3" fillId="0" borderId="7" xfId="2" applyFont="1" applyBorder="1"/>
    <xf numFmtId="9" fontId="3" fillId="0" borderId="8" xfId="2" applyFont="1" applyBorder="1"/>
    <xf numFmtId="0" fontId="14" fillId="9" borderId="17" xfId="0" applyFont="1" applyFill="1" applyBorder="1" applyAlignment="1">
      <alignment wrapText="1"/>
    </xf>
    <xf numFmtId="0" fontId="14" fillId="9" borderId="4" xfId="0" applyFont="1" applyFill="1" applyBorder="1" applyAlignment="1">
      <alignment wrapText="1"/>
    </xf>
    <xf numFmtId="0" fontId="3" fillId="11" borderId="0" xfId="0" applyFont="1" applyFill="1" applyBorder="1" applyAlignment="1">
      <alignment horizontal="center" vertical="center" wrapText="1"/>
    </xf>
    <xf numFmtId="0" fontId="9" fillId="9" borderId="4" xfId="0" applyFont="1" applyFill="1" applyBorder="1" applyAlignment="1">
      <alignment wrapText="1"/>
    </xf>
    <xf numFmtId="164" fontId="9" fillId="9" borderId="17" xfId="1" applyNumberFormat="1" applyFont="1" applyFill="1" applyBorder="1" applyAlignment="1">
      <alignment wrapText="1"/>
    </xf>
    <xf numFmtId="164" fontId="9" fillId="9" borderId="19" xfId="1" applyNumberFormat="1" applyFont="1" applyFill="1" applyBorder="1" applyAlignment="1">
      <alignment wrapText="1"/>
    </xf>
    <xf numFmtId="164" fontId="3" fillId="0" borderId="7" xfId="0" applyNumberFormat="1" applyFont="1" applyBorder="1"/>
    <xf numFmtId="164" fontId="3" fillId="0" borderId="8" xfId="0" applyNumberFormat="1" applyFont="1" applyBorder="1"/>
    <xf numFmtId="0" fontId="3" fillId="0" borderId="0" xfId="0" applyFont="1" applyBorder="1"/>
    <xf numFmtId="0" fontId="5" fillId="0" borderId="0" xfId="0" applyFont="1" applyBorder="1"/>
    <xf numFmtId="0" fontId="2" fillId="0" borderId="17" xfId="0" applyFont="1" applyBorder="1" applyAlignment="1">
      <alignment horizontal="center" vertical="center"/>
    </xf>
    <xf numFmtId="0" fontId="2" fillId="0" borderId="20" xfId="0" applyFont="1" applyBorder="1" applyAlignment="1">
      <alignment horizontal="left" vertical="center" wrapText="1"/>
    </xf>
    <xf numFmtId="0" fontId="2" fillId="0" borderId="5" xfId="0" applyFont="1" applyBorder="1" applyAlignment="1">
      <alignment horizontal="left" vertical="center" wrapText="1"/>
    </xf>
    <xf numFmtId="0" fontId="11" fillId="6" borderId="6" xfId="0" applyFont="1" applyFill="1" applyBorder="1" applyAlignment="1">
      <alignment horizontal="center" vertical="center" wrapText="1"/>
    </xf>
    <xf numFmtId="0" fontId="2" fillId="0" borderId="18" xfId="0" applyFont="1" applyBorder="1" applyAlignment="1">
      <alignment horizontal="center" vertical="center"/>
    </xf>
    <xf numFmtId="0" fontId="7" fillId="2" borderId="10" xfId="0" applyFont="1" applyFill="1" applyBorder="1" applyAlignment="1">
      <alignment horizontal="center" vertical="center" wrapText="1"/>
    </xf>
    <xf numFmtId="0" fontId="2" fillId="0" borderId="13" xfId="0" applyFont="1" applyBorder="1" applyAlignment="1">
      <alignment horizontal="left" vertical="center" wrapText="1"/>
    </xf>
    <xf numFmtId="0" fontId="7" fillId="11" borderId="22" xfId="0" applyFont="1" applyFill="1" applyBorder="1" applyAlignment="1">
      <alignment horizontal="center"/>
    </xf>
    <xf numFmtId="9" fontId="3" fillId="0" borderId="3" xfId="2" applyFont="1" applyBorder="1" applyAlignment="1">
      <alignment horizontal="right"/>
    </xf>
    <xf numFmtId="9" fontId="3" fillId="0" borderId="4" xfId="2" applyFont="1" applyBorder="1" applyAlignment="1">
      <alignment horizontal="right"/>
    </xf>
    <xf numFmtId="0" fontId="7" fillId="2" borderId="24" xfId="0" applyFont="1" applyFill="1" applyBorder="1" applyAlignment="1">
      <alignment horizontal="center" vertical="center" wrapText="1"/>
    </xf>
    <xf numFmtId="0" fontId="7" fillId="10" borderId="25" xfId="0" applyFont="1" applyFill="1" applyBorder="1" applyAlignment="1">
      <alignment horizontal="left" vertical="center" wrapText="1"/>
    </xf>
    <xf numFmtId="9" fontId="3" fillId="0" borderId="7" xfId="0" applyNumberFormat="1" applyFont="1" applyBorder="1"/>
    <xf numFmtId="9" fontId="0" fillId="0" borderId="1" xfId="0" applyNumberFormat="1" applyBorder="1"/>
    <xf numFmtId="164" fontId="3" fillId="0" borderId="0" xfId="0" applyNumberFormat="1" applyFont="1"/>
    <xf numFmtId="0" fontId="3" fillId="0" borderId="0" xfId="0" applyFont="1" applyAlignment="1">
      <alignment horizontal="center" vertical="center"/>
    </xf>
    <xf numFmtId="0" fontId="3" fillId="0" borderId="0" xfId="0" applyFont="1" applyFill="1" applyBorder="1"/>
    <xf numFmtId="164" fontId="3" fillId="0" borderId="0" xfId="0" applyNumberFormat="1" applyFont="1" applyFill="1" applyBorder="1"/>
    <xf numFmtId="0" fontId="5" fillId="0" borderId="0" xfId="0" applyFont="1" applyFill="1" applyBorder="1"/>
    <xf numFmtId="0" fontId="11" fillId="0" borderId="0" xfId="0" applyFont="1" applyFill="1" applyBorder="1" applyAlignment="1">
      <alignment horizontal="center" vertical="center" wrapText="1"/>
    </xf>
    <xf numFmtId="1" fontId="9" fillId="9" borderId="5" xfId="1" applyNumberFormat="1" applyFont="1" applyFill="1" applyBorder="1" applyAlignment="1">
      <alignment vertical="center" wrapText="1"/>
    </xf>
    <xf numFmtId="1" fontId="9" fillId="9" borderId="21" xfId="1" applyNumberFormat="1" applyFont="1" applyFill="1" applyBorder="1" applyAlignment="1">
      <alignment vertical="center" wrapText="1"/>
    </xf>
    <xf numFmtId="1" fontId="9" fillId="9" borderId="13" xfId="1" applyNumberFormat="1" applyFont="1" applyFill="1" applyBorder="1" applyAlignment="1">
      <alignment vertical="center" wrapText="1"/>
    </xf>
    <xf numFmtId="0" fontId="9" fillId="9" borderId="25" xfId="0" applyFont="1" applyFill="1" applyBorder="1" applyAlignment="1">
      <alignment wrapText="1"/>
    </xf>
    <xf numFmtId="164" fontId="9" fillId="9" borderId="18" xfId="1" applyNumberFormat="1" applyFont="1" applyFill="1" applyBorder="1" applyAlignment="1">
      <alignment wrapText="1"/>
    </xf>
    <xf numFmtId="0" fontId="3" fillId="0" borderId="24" xfId="0" applyFont="1" applyBorder="1" applyAlignment="1">
      <alignment horizontal="center"/>
    </xf>
    <xf numFmtId="164" fontId="3" fillId="0" borderId="11" xfId="0" applyNumberFormat="1" applyFont="1" applyBorder="1"/>
    <xf numFmtId="0" fontId="8" fillId="11"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11" borderId="26" xfId="0" applyFont="1" applyFill="1" applyBorder="1" applyAlignment="1">
      <alignment horizontal="center" vertical="center" wrapText="1"/>
    </xf>
    <xf numFmtId="0" fontId="8" fillId="12" borderId="28" xfId="0" applyFont="1" applyFill="1" applyBorder="1" applyAlignment="1">
      <alignment horizontal="center" vertical="center"/>
    </xf>
    <xf numFmtId="0" fontId="11" fillId="5" borderId="6" xfId="0" applyFont="1" applyFill="1" applyBorder="1" applyAlignment="1">
      <alignment horizontal="center" vertical="center" wrapText="1"/>
    </xf>
    <xf numFmtId="0" fontId="0" fillId="0" borderId="7" xfId="0" applyBorder="1"/>
    <xf numFmtId="0" fontId="0" fillId="0" borderId="29" xfId="0" applyBorder="1"/>
    <xf numFmtId="0" fontId="0" fillId="0" borderId="8" xfId="0" applyBorder="1"/>
    <xf numFmtId="0" fontId="0" fillId="0" borderId="0" xfId="0" applyBorder="1"/>
    <xf numFmtId="0" fontId="7" fillId="1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64" fontId="9" fillId="9" borderId="1" xfId="1" applyNumberFormat="1" applyFont="1" applyFill="1" applyBorder="1" applyAlignment="1">
      <alignment wrapText="1"/>
    </xf>
    <xf numFmtId="164" fontId="0" fillId="0" borderId="1" xfId="0" applyNumberFormat="1" applyBorder="1"/>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2" fillId="0" borderId="0" xfId="0" applyFont="1" applyBorder="1"/>
    <xf numFmtId="0" fontId="2" fillId="0" borderId="4" xfId="0" applyFont="1" applyBorder="1" applyAlignment="1">
      <alignment horizontal="center" vertical="center"/>
    </xf>
    <xf numFmtId="0" fontId="2" fillId="0" borderId="8" xfId="0" applyFont="1" applyBorder="1" applyAlignment="1">
      <alignment horizontal="justify" vertical="center" wrapText="1"/>
    </xf>
    <xf numFmtId="0" fontId="2" fillId="0" borderId="27" xfId="0" applyFont="1" applyBorder="1" applyAlignment="1">
      <alignment horizontal="center" vertical="center"/>
    </xf>
    <xf numFmtId="0" fontId="2" fillId="0" borderId="30" xfId="0" applyFont="1" applyBorder="1" applyAlignment="1">
      <alignment horizontal="justify" vertical="center" wrapText="1"/>
    </xf>
    <xf numFmtId="0" fontId="2" fillId="0" borderId="0" xfId="0" applyFont="1" applyAlignment="1"/>
    <xf numFmtId="0" fontId="2" fillId="11" borderId="15"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6" xfId="0" applyFont="1" applyFill="1" applyBorder="1" applyAlignment="1">
      <alignment horizontal="center" vertical="center"/>
    </xf>
    <xf numFmtId="0" fontId="3" fillId="11" borderId="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3" fillId="11"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11" borderId="1" xfId="0"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30">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theme="5" tint="0.39994506668294322"/>
        </patternFill>
      </fill>
    </dxf>
    <dxf>
      <fill>
        <patternFill>
          <bgColor theme="5" tint="-0.24994659260841701"/>
        </patternFill>
      </fill>
    </dxf>
    <dxf>
      <fill>
        <patternFill>
          <bgColor theme="5" tint="-0.49998474074526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
      <fill>
        <patternFill>
          <bgColor theme="5" tint="-0.499984740745262"/>
        </patternFill>
      </fill>
    </dxf>
    <dxf>
      <fill>
        <patternFill>
          <bgColor theme="5" tint="-0.24994659260841701"/>
        </patternFill>
      </fill>
    </dxf>
    <dxf>
      <fill>
        <patternFill>
          <bgColor theme="5" tint="0.39994506668294322"/>
        </patternFill>
      </fill>
    </dxf>
    <dxf>
      <fill>
        <patternFill>
          <bgColor theme="5" tint="0.59996337778862885"/>
        </patternFill>
      </fill>
    </dxf>
    <dxf>
      <fill>
        <patternFill>
          <bgColor theme="5" tint="0.79998168889431442"/>
        </patternFill>
      </fill>
    </dxf>
  </dxfs>
  <tableStyles count="0" defaultTableStyle="TableStyleMedium2" defaultPivotStyle="PivotStyleLight16"/>
  <colors>
    <mruColors>
      <color rgb="FF009999"/>
      <color rgb="FF8CBFBF"/>
      <color rgb="FFAADEC0"/>
      <color rgb="FF00E271"/>
      <color rgb="FF008D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1089585</xdr:colOff>
      <xdr:row>0</xdr:row>
      <xdr:rowOff>381000</xdr:rowOff>
    </xdr:from>
    <xdr:to>
      <xdr:col>18</xdr:col>
      <xdr:colOff>325157</xdr:colOff>
      <xdr:row>22</xdr:row>
      <xdr:rowOff>0</xdr:rowOff>
    </xdr:to>
    <xdr:sp macro="" textlink="">
      <xdr:nvSpPr>
        <xdr:cNvPr id="2" name="TextBox 1">
          <a:extLst>
            <a:ext uri="{FF2B5EF4-FFF2-40B4-BE49-F238E27FC236}">
              <a16:creationId xmlns:a16="http://schemas.microsoft.com/office/drawing/2014/main" id="{7E83935C-6364-4AA2-A450-CD3FDF54AE44}"/>
            </a:ext>
          </a:extLst>
        </xdr:cNvPr>
        <xdr:cNvSpPr txBox="1"/>
      </xdr:nvSpPr>
      <xdr:spPr>
        <a:xfrm>
          <a:off x="6094879" y="381000"/>
          <a:ext cx="5055160" cy="4205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t>How</a:t>
          </a:r>
          <a:r>
            <a:rPr lang="en-GB" sz="1100" b="1" u="sng" baseline="0"/>
            <a:t> to interpret area PIN?</a:t>
          </a:r>
        </a:p>
        <a:p>
          <a:endParaRPr lang="en-GB" sz="1100" b="0" baseline="0"/>
        </a:p>
        <a:p>
          <a:r>
            <a:rPr lang="en-GB" sz="1100" b="0" baseline="0"/>
            <a:t>With data at area level we will not be able to arrive at an exact PIN figure. We introduce the 25% rule here again to provide an estimate with the following interpretations:</a:t>
          </a:r>
        </a:p>
        <a:p>
          <a:endParaRPr lang="en-GB" sz="1100" b="0" baseline="0"/>
        </a:p>
        <a:p>
          <a:r>
            <a:rPr lang="en-GB" sz="1100" b="0" baseline="0"/>
            <a:t>1. If the overall </a:t>
          </a:r>
          <a:r>
            <a:rPr lang="en-GB" sz="1100" b="1" baseline="0"/>
            <a:t>severity score in the area is 4</a:t>
          </a:r>
          <a:r>
            <a:rPr lang="en-GB" sz="1100" b="0" baseline="0"/>
            <a:t>, we know that the 25% doesn't include people in severity 3 (only severity 3-5 is included in PIN) so the PIN is likely higher than 25% of the total population. For example, if the total population is 50,000 then the PIN is likely higher than 12,500. </a:t>
          </a:r>
        </a:p>
        <a:p>
          <a:endParaRPr lang="en-GB" sz="1100" b="0" baseline="0"/>
        </a:p>
        <a:p>
          <a:r>
            <a:rPr lang="en-GB" sz="1100" b="0" baseline="0"/>
            <a:t>2. If the overall </a:t>
          </a:r>
          <a:r>
            <a:rPr lang="en-GB" sz="1100" b="1" baseline="0"/>
            <a:t>severity score is 3</a:t>
          </a:r>
          <a:r>
            <a:rPr lang="en-GB" sz="1100" b="0" baseline="0"/>
            <a:t>, we know that the 25% could potentially represent the true PIN if 25% of the population were in severity 3-5. However, it is likely that there were more people than 25% in severity 3-5 and hence the true PIN could also be higher. </a:t>
          </a:r>
        </a:p>
        <a:p>
          <a:endParaRPr lang="en-GB" sz="1100" b="0" baseline="0"/>
        </a:p>
        <a:p>
          <a:r>
            <a:rPr lang="en-GB" sz="1100" b="0" baseline="0"/>
            <a:t>3. If the overal </a:t>
          </a:r>
          <a:r>
            <a:rPr lang="en-GB" sz="1100" b="1" baseline="0"/>
            <a:t>severity score is 2</a:t>
          </a:r>
          <a:r>
            <a:rPr lang="en-GB" sz="1100" b="0" baseline="0"/>
            <a:t>, we have les than 25% of the population in severity 3-5 and the true PIN is likely less than 25% of the total population. </a:t>
          </a:r>
        </a:p>
        <a:p>
          <a:endParaRPr lang="en-GB" sz="1100" b="0" baseline="0"/>
        </a:p>
        <a:p>
          <a:r>
            <a:rPr lang="en-GB" sz="1100" b="0" baseline="0"/>
            <a:t>4. If the overal </a:t>
          </a:r>
          <a:r>
            <a:rPr lang="en-GB" sz="1100" b="1" baseline="0"/>
            <a:t>severity score is 1</a:t>
          </a:r>
          <a:r>
            <a:rPr lang="en-GB" sz="1100" b="0" baseline="0"/>
            <a:t>, we  know that less than 25% were found in severity class 2, 3, 4 &amp; 5 and the true pin is likely much less than 25% of the population.</a:t>
          </a:r>
        </a:p>
        <a:p>
          <a:endParaRPr lang="en-GB" sz="1100" b="0" baseline="0"/>
        </a:p>
        <a:p>
          <a:r>
            <a:rPr lang="en-GB" sz="1100" b="0" baseline="0"/>
            <a:t>Make a note of if the critical indicator(s) are higher than the final area score in any of the areas and report this separately in the narrative.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D566F-346A-4449-B705-08704773FBD5}">
  <dimension ref="A1:B11"/>
  <sheetViews>
    <sheetView tabSelected="1" workbookViewId="0">
      <selection sqref="A1:B1"/>
    </sheetView>
  </sheetViews>
  <sheetFormatPr defaultRowHeight="14" x14ac:dyDescent="0.3"/>
  <cols>
    <col min="1" max="1" width="7.7265625" style="13" customWidth="1"/>
    <col min="2" max="2" width="95.6328125" style="13" customWidth="1"/>
    <col min="3" max="16384" width="8.7265625" style="13"/>
  </cols>
  <sheetData>
    <row r="1" spans="1:2" ht="74.5" customHeight="1" thickBot="1" x14ac:dyDescent="0.35">
      <c r="A1" s="94" t="s">
        <v>78</v>
      </c>
      <c r="B1" s="95"/>
    </row>
    <row r="2" spans="1:2" ht="14.5" thickBot="1" x14ac:dyDescent="0.35">
      <c r="A2" s="3"/>
      <c r="B2" s="10"/>
    </row>
    <row r="3" spans="1:2" ht="14.5" thickBot="1" x14ac:dyDescent="0.35">
      <c r="A3" s="96" t="s">
        <v>42</v>
      </c>
      <c r="B3" s="97"/>
    </row>
    <row r="4" spans="1:2" ht="21" customHeight="1" x14ac:dyDescent="0.3">
      <c r="A4" s="44">
        <v>1</v>
      </c>
      <c r="B4" s="45" t="s">
        <v>59</v>
      </c>
    </row>
    <row r="5" spans="1:2" ht="42" x14ac:dyDescent="0.3">
      <c r="A5" s="44">
        <v>2</v>
      </c>
      <c r="B5" s="46" t="s">
        <v>56</v>
      </c>
    </row>
    <row r="6" spans="1:2" ht="20" customHeight="1" x14ac:dyDescent="0.3">
      <c r="A6" s="44">
        <v>3</v>
      </c>
      <c r="B6" s="46" t="s">
        <v>57</v>
      </c>
    </row>
    <row r="7" spans="1:2" ht="28" x14ac:dyDescent="0.3">
      <c r="A7" s="48">
        <v>4</v>
      </c>
      <c r="B7" s="50" t="s">
        <v>75</v>
      </c>
    </row>
    <row r="8" spans="1:2" ht="70.5" thickBot="1" x14ac:dyDescent="0.35">
      <c r="A8" s="89">
        <v>5</v>
      </c>
      <c r="B8" s="90" t="s">
        <v>76</v>
      </c>
    </row>
    <row r="9" spans="1:2" s="88" customFormat="1" ht="14.5" thickBot="1" x14ac:dyDescent="0.35">
      <c r="A9" s="86"/>
      <c r="B9" s="87"/>
    </row>
    <row r="10" spans="1:2" ht="28.5" thickBot="1" x14ac:dyDescent="0.35">
      <c r="A10" s="91">
        <v>6</v>
      </c>
      <c r="B10" s="92" t="s">
        <v>77</v>
      </c>
    </row>
    <row r="11" spans="1:2" x14ac:dyDescent="0.3">
      <c r="B11" s="22"/>
    </row>
  </sheetData>
  <mergeCells count="2">
    <mergeCell ref="A1:B1"/>
    <mergeCell ref="A3:B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74A9-56FD-416D-B6C0-3DB4038F1950}">
  <dimension ref="A1:I7"/>
  <sheetViews>
    <sheetView zoomScaleNormal="100" workbookViewId="0">
      <selection activeCell="D4" sqref="D4"/>
    </sheetView>
  </sheetViews>
  <sheetFormatPr defaultRowHeight="14.5" x14ac:dyDescent="0.35"/>
  <cols>
    <col min="1" max="1" width="7.6328125" customWidth="1"/>
    <col min="2" max="2" width="47.7265625" customWidth="1"/>
    <col min="5" max="5" width="17.6328125" customWidth="1"/>
    <col min="6" max="6" width="20.08984375" customWidth="1"/>
    <col min="7" max="9" width="17.6328125" customWidth="1"/>
  </cols>
  <sheetData>
    <row r="1" spans="1:9" ht="41" customHeight="1" x14ac:dyDescent="0.35">
      <c r="A1" s="2" t="s">
        <v>41</v>
      </c>
      <c r="B1" s="3"/>
      <c r="C1" s="3"/>
      <c r="D1" s="3"/>
      <c r="E1" s="3"/>
      <c r="F1" s="3"/>
      <c r="G1" s="3"/>
      <c r="H1" s="3"/>
      <c r="I1" s="3"/>
    </row>
    <row r="2" spans="1:9" ht="41" customHeight="1" x14ac:dyDescent="0.35">
      <c r="A2" s="2" t="s">
        <v>47</v>
      </c>
      <c r="B2" s="98" t="s">
        <v>43</v>
      </c>
      <c r="C2" s="98"/>
      <c r="D2" s="36"/>
      <c r="E2" s="3"/>
      <c r="F2" s="3"/>
      <c r="G2" s="3"/>
      <c r="H2" s="3"/>
      <c r="I2" s="3"/>
    </row>
    <row r="3" spans="1:9" ht="26" x14ac:dyDescent="0.35">
      <c r="A3" s="28" t="s">
        <v>1</v>
      </c>
      <c r="B3" s="4" t="s">
        <v>0</v>
      </c>
      <c r="C3" s="4" t="s">
        <v>3</v>
      </c>
      <c r="D3" s="4" t="s">
        <v>40</v>
      </c>
      <c r="E3" s="5" t="s">
        <v>10</v>
      </c>
      <c r="F3" s="6" t="s">
        <v>11</v>
      </c>
      <c r="G3" s="7" t="s">
        <v>12</v>
      </c>
      <c r="H3" s="8" t="s">
        <v>13</v>
      </c>
      <c r="I3" s="9" t="s">
        <v>14</v>
      </c>
    </row>
    <row r="4" spans="1:9" ht="26" x14ac:dyDescent="0.35">
      <c r="A4" s="29">
        <v>1</v>
      </c>
      <c r="B4" s="26" t="s">
        <v>46</v>
      </c>
      <c r="C4" s="30" t="s">
        <v>4</v>
      </c>
      <c r="D4" s="30"/>
      <c r="E4" s="26" t="s">
        <v>9</v>
      </c>
      <c r="F4" s="26" t="s">
        <v>8</v>
      </c>
      <c r="G4" s="26" t="s">
        <v>7</v>
      </c>
      <c r="H4" s="26" t="s">
        <v>6</v>
      </c>
      <c r="I4" s="26" t="s">
        <v>5</v>
      </c>
    </row>
    <row r="5" spans="1:9" ht="26" x14ac:dyDescent="0.35">
      <c r="A5" s="29">
        <v>2</v>
      </c>
      <c r="B5" s="26" t="s">
        <v>2</v>
      </c>
      <c r="C5" s="30" t="s">
        <v>4</v>
      </c>
      <c r="D5" s="30" t="s">
        <v>51</v>
      </c>
      <c r="E5" s="26" t="s">
        <v>9</v>
      </c>
      <c r="F5" s="26" t="s">
        <v>8</v>
      </c>
      <c r="G5" s="26" t="s">
        <v>7</v>
      </c>
      <c r="H5" s="26" t="s">
        <v>6</v>
      </c>
      <c r="I5" s="26" t="s">
        <v>5</v>
      </c>
    </row>
    <row r="6" spans="1:9" x14ac:dyDescent="0.35">
      <c r="A6" s="29">
        <v>3</v>
      </c>
      <c r="B6" s="26" t="s">
        <v>45</v>
      </c>
      <c r="C6" s="30" t="s">
        <v>4</v>
      </c>
      <c r="D6" s="30"/>
      <c r="E6" s="26" t="s">
        <v>9</v>
      </c>
      <c r="F6" s="26" t="s">
        <v>8</v>
      </c>
      <c r="G6" s="26" t="s">
        <v>7</v>
      </c>
      <c r="H6" s="26" t="s">
        <v>6</v>
      </c>
      <c r="I6" s="26" t="s">
        <v>5</v>
      </c>
    </row>
    <row r="7" spans="1:9" ht="26" x14ac:dyDescent="0.35">
      <c r="A7" s="29">
        <v>4</v>
      </c>
      <c r="B7" s="26" t="s">
        <v>44</v>
      </c>
      <c r="C7" s="30" t="s">
        <v>4</v>
      </c>
      <c r="D7" s="30"/>
      <c r="E7" s="26" t="s">
        <v>9</v>
      </c>
      <c r="F7" s="26" t="s">
        <v>8</v>
      </c>
      <c r="G7" s="26" t="s">
        <v>7</v>
      </c>
      <c r="H7" s="26" t="s">
        <v>6</v>
      </c>
      <c r="I7" s="26" t="s">
        <v>5</v>
      </c>
    </row>
  </sheetData>
  <autoFilter ref="A3:I3" xr:uid="{6D6C0137-CBAF-4600-BCDB-AFCE7C508AF5}"/>
  <mergeCells count="1">
    <mergeCell ref="B2:C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8C28-01DD-4D88-B894-B83398FE5033}">
  <dimension ref="A1:I23"/>
  <sheetViews>
    <sheetView zoomScaleNormal="100" workbookViewId="0">
      <selection activeCell="E21" sqref="E21"/>
    </sheetView>
  </sheetViews>
  <sheetFormatPr defaultRowHeight="14.5" x14ac:dyDescent="0.35"/>
  <cols>
    <col min="2" max="2" width="14.1796875" customWidth="1"/>
    <col min="3" max="4" width="12.81640625" customWidth="1"/>
    <col min="5" max="5" width="12.453125" customWidth="1"/>
    <col min="6" max="6" width="13.7265625" customWidth="1"/>
    <col min="7" max="7" width="12.453125" customWidth="1"/>
    <col min="8" max="8" width="13.7265625" customWidth="1"/>
    <col min="9" max="9" width="12.453125" customWidth="1"/>
    <col min="11" max="11" width="17.54296875" bestFit="1" customWidth="1"/>
    <col min="12" max="12" width="27.08984375" bestFit="1" customWidth="1"/>
  </cols>
  <sheetData>
    <row r="1" spans="1:9" ht="16" thickBot="1" x14ac:dyDescent="0.4">
      <c r="A1" s="14" t="s">
        <v>49</v>
      </c>
      <c r="B1" s="13"/>
      <c r="C1" s="13"/>
      <c r="D1" s="13"/>
    </row>
    <row r="2" spans="1:9" ht="14.5" customHeight="1" x14ac:dyDescent="0.35">
      <c r="A2" s="103" t="s">
        <v>4</v>
      </c>
      <c r="B2" s="25" t="s">
        <v>65</v>
      </c>
      <c r="C2" s="101" t="s">
        <v>66</v>
      </c>
      <c r="D2" s="51" t="s">
        <v>50</v>
      </c>
      <c r="E2" s="99" t="s">
        <v>66</v>
      </c>
      <c r="F2" s="25" t="s">
        <v>67</v>
      </c>
      <c r="G2" s="99" t="s">
        <v>66</v>
      </c>
      <c r="H2" s="25" t="s">
        <v>48</v>
      </c>
      <c r="I2" s="99" t="s">
        <v>66</v>
      </c>
    </row>
    <row r="3" spans="1:9" ht="28.5" customHeight="1" x14ac:dyDescent="0.35">
      <c r="A3" s="104"/>
      <c r="B3" s="12" t="s">
        <v>61</v>
      </c>
      <c r="C3" s="102"/>
      <c r="D3" s="12" t="s">
        <v>62</v>
      </c>
      <c r="E3" s="100"/>
      <c r="F3" s="12" t="s">
        <v>63</v>
      </c>
      <c r="G3" s="100"/>
      <c r="H3" s="12" t="s">
        <v>64</v>
      </c>
      <c r="I3" s="100"/>
    </row>
    <row r="4" spans="1:9" x14ac:dyDescent="0.35">
      <c r="A4" s="11" t="s">
        <v>15</v>
      </c>
      <c r="B4" s="52">
        <v>0.6</v>
      </c>
      <c r="C4" s="15">
        <f>IF(B4&gt;80%,1,IF(AND(B4&gt;60%,B4&lt;=80%),2,IF(AND(B4&gt;40%,B4&lt;=60%),3,IF(AND(B4&gt;20%,B4&lt;=40%),4,IF(B4&lt;=20%,5,"")))))</f>
        <v>3</v>
      </c>
      <c r="D4" s="32">
        <v>0.2</v>
      </c>
      <c r="E4" s="15">
        <f>IF(D4&gt;80%,1,IF(AND(D4&gt;60%,D4&lt;=80%),2,IF(AND(D4&gt;40%,D4&lt;=60%),3,IF(AND(D4&gt;20%,D4&lt;=40%),4,IF(D4&lt;=20%,5,"")))))</f>
        <v>5</v>
      </c>
      <c r="F4" s="32">
        <v>0.8</v>
      </c>
      <c r="G4" s="15">
        <f>IF(F4&gt;80%,1,IF(AND(F4&gt;60%,F4&lt;=80%),2,IF(AND(F4&gt;40%,F4&lt;=60%),3,IF(AND(F4&gt;20%,F4&lt;=40%),4,IF(F4&lt;=20%,5,"")))))</f>
        <v>2</v>
      </c>
      <c r="H4" s="32">
        <v>0.8</v>
      </c>
      <c r="I4" s="15">
        <f>IF(H4&gt;80%,1,IF(AND(H4&gt;60%,H4&lt;=80%),2,IF(AND(H4&gt;40%,H4&lt;=60%),3,IF(AND(H4&gt;20%,H4&lt;=40%),4,IF(H4&lt;=20%,5,"")))))</f>
        <v>2</v>
      </c>
    </row>
    <row r="5" spans="1:9" x14ac:dyDescent="0.35">
      <c r="A5" s="11" t="s">
        <v>16</v>
      </c>
      <c r="B5" s="52">
        <v>1</v>
      </c>
      <c r="C5" s="15">
        <f t="shared" ref="C5:I23" si="0">IF(B5&gt;80%,1,IF(AND(B5&gt;60%,B5&lt;=80%),2,IF(AND(B5&gt;40%,B5&lt;=60%),3,IF(AND(B5&gt;20%,B5&lt;=40%),4,IF(B5&lt;=20%,5,"")))))</f>
        <v>1</v>
      </c>
      <c r="D5" s="32">
        <v>0.5</v>
      </c>
      <c r="E5" s="15">
        <f t="shared" si="0"/>
        <v>3</v>
      </c>
      <c r="F5" s="32">
        <v>1</v>
      </c>
      <c r="G5" s="15">
        <f t="shared" si="0"/>
        <v>1</v>
      </c>
      <c r="H5" s="32">
        <v>0.3</v>
      </c>
      <c r="I5" s="15">
        <f t="shared" si="0"/>
        <v>4</v>
      </c>
    </row>
    <row r="6" spans="1:9" x14ac:dyDescent="0.35">
      <c r="A6" s="11" t="s">
        <v>17</v>
      </c>
      <c r="B6" s="52">
        <v>0.6</v>
      </c>
      <c r="C6" s="15">
        <f t="shared" si="0"/>
        <v>3</v>
      </c>
      <c r="D6" s="32">
        <v>0.8</v>
      </c>
      <c r="E6" s="15">
        <f t="shared" si="0"/>
        <v>2</v>
      </c>
      <c r="F6" s="32">
        <v>0.9</v>
      </c>
      <c r="G6" s="15">
        <f t="shared" si="0"/>
        <v>1</v>
      </c>
      <c r="H6" s="32">
        <v>0.5</v>
      </c>
      <c r="I6" s="15">
        <f t="shared" si="0"/>
        <v>3</v>
      </c>
    </row>
    <row r="7" spans="1:9" x14ac:dyDescent="0.35">
      <c r="A7" s="11" t="s">
        <v>18</v>
      </c>
      <c r="B7" s="52">
        <v>1</v>
      </c>
      <c r="C7" s="15">
        <f t="shared" si="0"/>
        <v>1</v>
      </c>
      <c r="D7" s="32">
        <v>0.6</v>
      </c>
      <c r="E7" s="15">
        <f t="shared" si="0"/>
        <v>3</v>
      </c>
      <c r="F7" s="32">
        <v>0.6</v>
      </c>
      <c r="G7" s="15">
        <f t="shared" si="0"/>
        <v>3</v>
      </c>
      <c r="H7" s="32">
        <v>0.7</v>
      </c>
      <c r="I7" s="15">
        <f t="shared" si="0"/>
        <v>2</v>
      </c>
    </row>
    <row r="8" spans="1:9" x14ac:dyDescent="0.35">
      <c r="A8" s="11" t="s">
        <v>19</v>
      </c>
      <c r="B8" s="52">
        <v>0.9</v>
      </c>
      <c r="C8" s="15">
        <f t="shared" si="0"/>
        <v>1</v>
      </c>
      <c r="D8" s="32">
        <v>0.5</v>
      </c>
      <c r="E8" s="15">
        <f t="shared" si="0"/>
        <v>3</v>
      </c>
      <c r="F8" s="32">
        <v>0.21</v>
      </c>
      <c r="G8" s="15">
        <f t="shared" si="0"/>
        <v>4</v>
      </c>
      <c r="H8" s="32">
        <v>0.9</v>
      </c>
      <c r="I8" s="15">
        <f t="shared" si="0"/>
        <v>1</v>
      </c>
    </row>
    <row r="9" spans="1:9" x14ac:dyDescent="0.35">
      <c r="A9" s="11" t="s">
        <v>20</v>
      </c>
      <c r="B9" s="52">
        <v>0.3</v>
      </c>
      <c r="C9" s="15">
        <f>IF(B9&gt;80%,1,IF(AND(B9&gt;60%,B9&lt;=80%),2,IF(AND(B9&gt;40%,B9&lt;=60%),3,IF(AND(B9&gt;20%,B9&lt;=40%),4,IF(B9&lt;=20%,5,"")))))</f>
        <v>4</v>
      </c>
      <c r="D9" s="32">
        <v>0.3</v>
      </c>
      <c r="E9" s="15">
        <f>IF(D9&gt;80%,1,IF(AND(D9&gt;60%,D9&lt;=80%),2,IF(AND(D9&gt;40%,D9&lt;=60%),3,IF(AND(D9&gt;20%,D9&lt;=40%),4,IF(D9&lt;=20%,5,"")))))</f>
        <v>4</v>
      </c>
      <c r="F9" s="32">
        <v>0.3</v>
      </c>
      <c r="G9" s="15">
        <f>IF(F9&gt;80%,1,IF(AND(F9&gt;60%,F9&lt;=80%),2,IF(AND(F9&gt;40%,F9&lt;=60%),3,IF(AND(F9&gt;20%,F9&lt;=40%),4,IF(F9&lt;=20%,5,"")))))</f>
        <v>4</v>
      </c>
      <c r="H9" s="32">
        <v>1</v>
      </c>
      <c r="I9" s="15">
        <f>IF(H9&gt;80%,1,IF(AND(H9&gt;60%,H9&lt;=80%),2,IF(AND(H9&gt;40%,H9&lt;=60%),3,IF(AND(H9&gt;20%,H9&lt;=40%),4,IF(H9&lt;=20%,5,"")))))</f>
        <v>1</v>
      </c>
    </row>
    <row r="10" spans="1:9" x14ac:dyDescent="0.35">
      <c r="A10" s="11" t="s">
        <v>21</v>
      </c>
      <c r="B10" s="52">
        <v>0.7</v>
      </c>
      <c r="C10" s="15">
        <f t="shared" si="0"/>
        <v>2</v>
      </c>
      <c r="D10" s="32">
        <v>0.7</v>
      </c>
      <c r="E10" s="15">
        <f t="shared" si="0"/>
        <v>2</v>
      </c>
      <c r="F10" s="32">
        <v>0.9</v>
      </c>
      <c r="G10" s="15">
        <f t="shared" si="0"/>
        <v>1</v>
      </c>
      <c r="H10" s="32">
        <v>0.9</v>
      </c>
      <c r="I10" s="15">
        <f t="shared" si="0"/>
        <v>1</v>
      </c>
    </row>
    <row r="11" spans="1:9" x14ac:dyDescent="0.35">
      <c r="A11" s="11" t="s">
        <v>22</v>
      </c>
      <c r="B11" s="52">
        <v>0.3</v>
      </c>
      <c r="C11" s="15">
        <f t="shared" si="0"/>
        <v>4</v>
      </c>
      <c r="D11" s="32">
        <v>1</v>
      </c>
      <c r="E11" s="15">
        <f t="shared" si="0"/>
        <v>1</v>
      </c>
      <c r="F11" s="32">
        <v>0.3</v>
      </c>
      <c r="G11" s="15">
        <f t="shared" si="0"/>
        <v>4</v>
      </c>
      <c r="H11" s="32">
        <v>0.3</v>
      </c>
      <c r="I11" s="15">
        <f t="shared" si="0"/>
        <v>4</v>
      </c>
    </row>
    <row r="12" spans="1:9" x14ac:dyDescent="0.35">
      <c r="A12" s="11" t="s">
        <v>23</v>
      </c>
      <c r="B12" s="52">
        <v>0.5</v>
      </c>
      <c r="C12" s="15">
        <f t="shared" si="0"/>
        <v>3</v>
      </c>
      <c r="D12" s="32">
        <v>1</v>
      </c>
      <c r="E12" s="15">
        <f t="shared" si="0"/>
        <v>1</v>
      </c>
      <c r="F12" s="32">
        <v>0.5</v>
      </c>
      <c r="G12" s="15">
        <f t="shared" si="0"/>
        <v>3</v>
      </c>
      <c r="H12" s="32">
        <v>0.5</v>
      </c>
      <c r="I12" s="15">
        <f t="shared" si="0"/>
        <v>3</v>
      </c>
    </row>
    <row r="13" spans="1:9" x14ac:dyDescent="0.35">
      <c r="A13" s="11" t="s">
        <v>24</v>
      </c>
      <c r="B13" s="52">
        <v>0.8</v>
      </c>
      <c r="C13" s="15">
        <f t="shared" si="0"/>
        <v>2</v>
      </c>
      <c r="D13" s="32">
        <v>0.7</v>
      </c>
      <c r="E13" s="15">
        <f t="shared" si="0"/>
        <v>2</v>
      </c>
      <c r="F13" s="32">
        <v>1</v>
      </c>
      <c r="G13" s="15">
        <f t="shared" si="0"/>
        <v>1</v>
      </c>
      <c r="H13" s="32">
        <v>1</v>
      </c>
      <c r="I13" s="15">
        <f t="shared" si="0"/>
        <v>1</v>
      </c>
    </row>
    <row r="14" spans="1:9" x14ac:dyDescent="0.35">
      <c r="A14" s="11" t="s">
        <v>25</v>
      </c>
      <c r="B14" s="52">
        <v>0.3</v>
      </c>
      <c r="C14" s="15">
        <f t="shared" si="0"/>
        <v>4</v>
      </c>
      <c r="D14" s="32">
        <v>0.6</v>
      </c>
      <c r="E14" s="15">
        <f t="shared" si="0"/>
        <v>3</v>
      </c>
      <c r="F14" s="32">
        <v>0.3</v>
      </c>
      <c r="G14" s="15">
        <f t="shared" si="0"/>
        <v>4</v>
      </c>
      <c r="H14" s="32">
        <v>0.41</v>
      </c>
      <c r="I14" s="15">
        <f t="shared" si="0"/>
        <v>3</v>
      </c>
    </row>
    <row r="15" spans="1:9" x14ac:dyDescent="0.35">
      <c r="A15" s="11" t="s">
        <v>26</v>
      </c>
      <c r="B15" s="52">
        <v>0.9</v>
      </c>
      <c r="C15" s="15">
        <f t="shared" si="0"/>
        <v>1</v>
      </c>
      <c r="D15" s="32">
        <v>0.5</v>
      </c>
      <c r="E15" s="15">
        <f t="shared" si="0"/>
        <v>3</v>
      </c>
      <c r="F15" s="32">
        <v>0.1</v>
      </c>
      <c r="G15" s="15">
        <f t="shared" si="0"/>
        <v>5</v>
      </c>
      <c r="H15" s="32">
        <v>0.4</v>
      </c>
      <c r="I15" s="15">
        <f t="shared" si="0"/>
        <v>4</v>
      </c>
    </row>
    <row r="16" spans="1:9" x14ac:dyDescent="0.35">
      <c r="A16" s="11" t="s">
        <v>27</v>
      </c>
      <c r="B16" s="52">
        <v>0.5</v>
      </c>
      <c r="C16" s="15">
        <f t="shared" si="0"/>
        <v>3</v>
      </c>
      <c r="D16" s="32">
        <v>0.3</v>
      </c>
      <c r="E16" s="15">
        <f t="shared" si="0"/>
        <v>4</v>
      </c>
      <c r="F16" s="32">
        <v>0.4</v>
      </c>
      <c r="G16" s="15">
        <f t="shared" si="0"/>
        <v>4</v>
      </c>
      <c r="H16" s="32">
        <v>0.8</v>
      </c>
      <c r="I16" s="15">
        <f t="shared" si="0"/>
        <v>2</v>
      </c>
    </row>
    <row r="17" spans="1:9" x14ac:dyDescent="0.35">
      <c r="A17" s="11" t="s">
        <v>28</v>
      </c>
      <c r="B17" s="52">
        <v>0.5</v>
      </c>
      <c r="C17" s="15">
        <f t="shared" si="0"/>
        <v>3</v>
      </c>
      <c r="D17" s="32">
        <v>0.6</v>
      </c>
      <c r="E17" s="15">
        <f t="shared" si="0"/>
        <v>3</v>
      </c>
      <c r="F17" s="32">
        <v>0.3</v>
      </c>
      <c r="G17" s="15">
        <f t="shared" si="0"/>
        <v>4</v>
      </c>
      <c r="H17" s="32">
        <v>0.3</v>
      </c>
      <c r="I17" s="15">
        <f t="shared" si="0"/>
        <v>4</v>
      </c>
    </row>
    <row r="18" spans="1:9" x14ac:dyDescent="0.35">
      <c r="A18" s="11" t="s">
        <v>29</v>
      </c>
      <c r="B18" s="52">
        <v>0.9</v>
      </c>
      <c r="C18" s="15">
        <f t="shared" si="0"/>
        <v>1</v>
      </c>
      <c r="D18" s="32">
        <v>0.9</v>
      </c>
      <c r="E18" s="15">
        <f t="shared" si="0"/>
        <v>1</v>
      </c>
      <c r="F18" s="32">
        <v>0.4</v>
      </c>
      <c r="G18" s="15">
        <f t="shared" si="0"/>
        <v>4</v>
      </c>
      <c r="H18" s="32">
        <v>0.4</v>
      </c>
      <c r="I18" s="15">
        <f t="shared" si="0"/>
        <v>4</v>
      </c>
    </row>
    <row r="19" spans="1:9" x14ac:dyDescent="0.35">
      <c r="A19" s="11" t="s">
        <v>30</v>
      </c>
      <c r="B19" s="52">
        <v>0.3</v>
      </c>
      <c r="C19" s="15">
        <f t="shared" si="0"/>
        <v>4</v>
      </c>
      <c r="D19" s="32">
        <v>1</v>
      </c>
      <c r="E19" s="15">
        <f t="shared" si="0"/>
        <v>1</v>
      </c>
      <c r="F19" s="32">
        <v>0.5</v>
      </c>
      <c r="G19" s="15">
        <f t="shared" si="0"/>
        <v>3</v>
      </c>
      <c r="H19" s="32">
        <v>0.5</v>
      </c>
      <c r="I19" s="15">
        <f t="shared" si="0"/>
        <v>3</v>
      </c>
    </row>
    <row r="20" spans="1:9" x14ac:dyDescent="0.35">
      <c r="A20" s="11" t="s">
        <v>31</v>
      </c>
      <c r="B20" s="52">
        <v>0.2</v>
      </c>
      <c r="C20" s="15">
        <f t="shared" si="0"/>
        <v>5</v>
      </c>
      <c r="D20" s="32">
        <v>0.9</v>
      </c>
      <c r="E20" s="15">
        <f t="shared" si="0"/>
        <v>1</v>
      </c>
      <c r="F20" s="32">
        <v>0.8</v>
      </c>
      <c r="G20" s="15">
        <f t="shared" si="0"/>
        <v>2</v>
      </c>
      <c r="H20" s="32">
        <v>0.8</v>
      </c>
      <c r="I20" s="15">
        <f t="shared" si="0"/>
        <v>2</v>
      </c>
    </row>
    <row r="21" spans="1:9" x14ac:dyDescent="0.35">
      <c r="A21" s="11" t="s">
        <v>32</v>
      </c>
      <c r="B21" s="52">
        <v>0.8</v>
      </c>
      <c r="C21" s="15">
        <f t="shared" si="0"/>
        <v>2</v>
      </c>
      <c r="D21" s="32">
        <v>0.1</v>
      </c>
      <c r="E21" s="15">
        <f t="shared" si="0"/>
        <v>5</v>
      </c>
      <c r="F21" s="32">
        <v>0.6</v>
      </c>
      <c r="G21" s="15">
        <f t="shared" si="0"/>
        <v>3</v>
      </c>
      <c r="H21" s="32">
        <v>0.6</v>
      </c>
      <c r="I21" s="15">
        <f t="shared" si="0"/>
        <v>3</v>
      </c>
    </row>
    <row r="22" spans="1:9" x14ac:dyDescent="0.35">
      <c r="A22" s="11" t="s">
        <v>33</v>
      </c>
      <c r="B22" s="52">
        <v>0.6</v>
      </c>
      <c r="C22" s="15">
        <f t="shared" si="0"/>
        <v>3</v>
      </c>
      <c r="D22" s="32">
        <v>0.8</v>
      </c>
      <c r="E22" s="15">
        <f t="shared" si="0"/>
        <v>2</v>
      </c>
      <c r="F22" s="32">
        <v>0.3</v>
      </c>
      <c r="G22" s="15">
        <f t="shared" si="0"/>
        <v>4</v>
      </c>
      <c r="H22" s="32">
        <v>0.9</v>
      </c>
      <c r="I22" s="15">
        <f t="shared" si="0"/>
        <v>1</v>
      </c>
    </row>
    <row r="23" spans="1:9" ht="15" thickBot="1" x14ac:dyDescent="0.4">
      <c r="A23" s="11" t="s">
        <v>34</v>
      </c>
      <c r="B23" s="53">
        <v>0.3</v>
      </c>
      <c r="C23" s="16">
        <f t="shared" si="0"/>
        <v>4</v>
      </c>
      <c r="D23" s="33">
        <v>0.9</v>
      </c>
      <c r="E23" s="16">
        <f t="shared" si="0"/>
        <v>1</v>
      </c>
      <c r="F23" s="33">
        <v>0.9</v>
      </c>
      <c r="G23" s="16">
        <f t="shared" si="0"/>
        <v>1</v>
      </c>
      <c r="H23" s="33">
        <v>0.9</v>
      </c>
      <c r="I23" s="16">
        <f t="shared" si="0"/>
        <v>1</v>
      </c>
    </row>
  </sheetData>
  <mergeCells count="5">
    <mergeCell ref="I2:I3"/>
    <mergeCell ref="C2:C3"/>
    <mergeCell ref="A2:A3"/>
    <mergeCell ref="E2:E3"/>
    <mergeCell ref="G2:G3"/>
  </mergeCells>
  <phoneticPr fontId="12" type="noConversion"/>
  <conditionalFormatting sqref="C4:C23">
    <cfRule type="cellIs" dxfId="29" priority="16" operator="equal">
      <formula>1</formula>
    </cfRule>
    <cfRule type="cellIs" dxfId="28" priority="17" operator="equal">
      <formula>2</formula>
    </cfRule>
    <cfRule type="cellIs" dxfId="27" priority="18" operator="equal">
      <formula>3</formula>
    </cfRule>
    <cfRule type="cellIs" dxfId="26" priority="19" operator="equal">
      <formula>4</formula>
    </cfRule>
    <cfRule type="cellIs" dxfId="25" priority="20" operator="equal">
      <formula>5</formula>
    </cfRule>
  </conditionalFormatting>
  <conditionalFormatting sqref="E4:E23">
    <cfRule type="cellIs" dxfId="24" priority="11" operator="equal">
      <formula>1</formula>
    </cfRule>
    <cfRule type="cellIs" dxfId="23" priority="12" operator="equal">
      <formula>2</formula>
    </cfRule>
    <cfRule type="cellIs" dxfId="22" priority="13" operator="equal">
      <formula>3</formula>
    </cfRule>
    <cfRule type="cellIs" dxfId="21" priority="14" operator="equal">
      <formula>4</formula>
    </cfRule>
    <cfRule type="cellIs" dxfId="20" priority="15" operator="equal">
      <formula>5</formula>
    </cfRule>
  </conditionalFormatting>
  <conditionalFormatting sqref="G4:G23">
    <cfRule type="cellIs" dxfId="19" priority="6" operator="equal">
      <formula>1</formula>
    </cfRule>
    <cfRule type="cellIs" dxfId="18" priority="7" operator="equal">
      <formula>2</formula>
    </cfRule>
    <cfRule type="cellIs" dxfId="17" priority="8" operator="equal">
      <formula>3</formula>
    </cfRule>
    <cfRule type="cellIs" dxfId="16" priority="9" operator="equal">
      <formula>4</formula>
    </cfRule>
    <cfRule type="cellIs" dxfId="15" priority="10" operator="equal">
      <formula>5</formula>
    </cfRule>
  </conditionalFormatting>
  <conditionalFormatting sqref="I4:I23">
    <cfRule type="cellIs" dxfId="14" priority="1" operator="equal">
      <formula>1</formula>
    </cfRule>
    <cfRule type="cellIs" dxfId="13" priority="2" operator="equal">
      <formula>2</formula>
    </cfRule>
    <cfRule type="cellIs" dxfId="12" priority="3" operator="equal">
      <formula>3</formula>
    </cfRule>
    <cfRule type="cellIs" dxfId="11" priority="4" operator="equal">
      <formula>4</formula>
    </cfRule>
    <cfRule type="cellIs" dxfId="10" priority="5" operator="equal">
      <formula>5</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F12AB-ECD4-41DB-B5A1-8A96A4D19409}">
  <dimension ref="A1:K22"/>
  <sheetViews>
    <sheetView topLeftCell="A2" zoomScale="85" zoomScaleNormal="85" workbookViewId="0">
      <selection activeCell="M6" sqref="M6"/>
    </sheetView>
  </sheetViews>
  <sheetFormatPr defaultRowHeight="14.5" x14ac:dyDescent="0.35"/>
  <cols>
    <col min="2" max="4" width="11.36328125" customWidth="1"/>
    <col min="5" max="5" width="12.7265625" customWidth="1"/>
    <col min="10" max="10" width="17.6328125" customWidth="1"/>
    <col min="11" max="11" width="13" customWidth="1"/>
  </cols>
  <sheetData>
    <row r="1" spans="1:11" ht="66" thickBot="1" x14ac:dyDescent="0.4">
      <c r="A1" s="2" t="s">
        <v>58</v>
      </c>
      <c r="B1" s="3"/>
      <c r="C1" s="3"/>
      <c r="D1" s="3"/>
      <c r="E1" s="3"/>
      <c r="F1" s="105" t="s">
        <v>39</v>
      </c>
      <c r="G1" s="105"/>
      <c r="H1" s="105"/>
      <c r="I1" s="105"/>
      <c r="J1" s="19" t="s">
        <v>73</v>
      </c>
      <c r="K1" s="19" t="s">
        <v>72</v>
      </c>
    </row>
    <row r="2" spans="1:11" ht="38.5" customHeight="1" x14ac:dyDescent="0.35">
      <c r="A2" s="17" t="s">
        <v>4</v>
      </c>
      <c r="B2" s="49" t="s">
        <v>61</v>
      </c>
      <c r="C2" s="49" t="s">
        <v>62</v>
      </c>
      <c r="D2" s="49" t="s">
        <v>63</v>
      </c>
      <c r="E2" s="49" t="s">
        <v>64</v>
      </c>
      <c r="F2" s="76">
        <v>1</v>
      </c>
      <c r="G2" s="76">
        <v>2</v>
      </c>
      <c r="H2" s="76">
        <v>3</v>
      </c>
      <c r="I2" s="76">
        <v>4</v>
      </c>
      <c r="J2" s="47" t="s">
        <v>53</v>
      </c>
      <c r="K2" s="77" t="s">
        <v>40</v>
      </c>
    </row>
    <row r="3" spans="1:11" x14ac:dyDescent="0.35">
      <c r="A3" s="34" t="s">
        <v>15</v>
      </c>
      <c r="B3" s="15">
        <f>VLOOKUP($A3,'Step 3'!$A$4:$I$23,3,0)</f>
        <v>3</v>
      </c>
      <c r="C3" s="15">
        <f>VLOOKUP($A3,'Step 3'!$A$4:$I$23,5,0)</f>
        <v>5</v>
      </c>
      <c r="D3" s="15">
        <f>VLOOKUP($A3,'Step 3'!$A$4:$I$23,7,0)</f>
        <v>2</v>
      </c>
      <c r="E3" s="15">
        <f>VLOOKUP($A3,'Step 3'!$A$4:$I$23,9,0)</f>
        <v>2</v>
      </c>
      <c r="F3" s="27">
        <f t="shared" ref="F3:F22" si="0">LARGE($B3:$E3,1)</f>
        <v>5</v>
      </c>
      <c r="G3" s="27">
        <f t="shared" ref="G3:G22" si="1">LARGE($B3:$E3,2)</f>
        <v>3</v>
      </c>
      <c r="H3" s="27">
        <f t="shared" ref="H3:H22" si="2">LARGE($B3:$E3,3)</f>
        <v>2</v>
      </c>
      <c r="I3" s="27">
        <f t="shared" ref="I3:I22" si="3">LARGE($B3:$E3,4)</f>
        <v>2</v>
      </c>
      <c r="J3" s="27">
        <f t="shared" ref="J3:J22" si="4">ROUND(AVERAGE(F3:I3),0)</f>
        <v>3</v>
      </c>
      <c r="K3" s="78">
        <f>B3</f>
        <v>3</v>
      </c>
    </row>
    <row r="4" spans="1:11" x14ac:dyDescent="0.35">
      <c r="A4" s="34" t="s">
        <v>16</v>
      </c>
      <c r="B4" s="15">
        <f>VLOOKUP($A4,'Step 3'!$A$4:$I$23,3,0)</f>
        <v>1</v>
      </c>
      <c r="C4" s="15">
        <f>VLOOKUP($A4,'Step 3'!$A$4:$I$23,5,0)</f>
        <v>3</v>
      </c>
      <c r="D4" s="15">
        <f>VLOOKUP($A4,'Step 3'!$A$4:$I$23,7,0)</f>
        <v>1</v>
      </c>
      <c r="E4" s="15">
        <f>VLOOKUP($A4,'Step 3'!$A$4:$I$23,9,0)</f>
        <v>4</v>
      </c>
      <c r="F4" s="27">
        <f t="shared" si="0"/>
        <v>4</v>
      </c>
      <c r="G4" s="27">
        <f t="shared" si="1"/>
        <v>3</v>
      </c>
      <c r="H4" s="27">
        <f t="shared" si="2"/>
        <v>1</v>
      </c>
      <c r="I4" s="27">
        <f t="shared" si="3"/>
        <v>1</v>
      </c>
      <c r="J4" s="27">
        <f t="shared" si="4"/>
        <v>2</v>
      </c>
      <c r="K4" s="78">
        <f t="shared" ref="K4:K22" si="5">B4</f>
        <v>1</v>
      </c>
    </row>
    <row r="5" spans="1:11" x14ac:dyDescent="0.35">
      <c r="A5" s="34" t="s">
        <v>17</v>
      </c>
      <c r="B5" s="15">
        <f>VLOOKUP($A5,'Step 3'!$A$4:$I$23,3,0)</f>
        <v>3</v>
      </c>
      <c r="C5" s="15">
        <f>VLOOKUP($A5,'Step 3'!$A$4:$I$23,5,0)</f>
        <v>2</v>
      </c>
      <c r="D5" s="15">
        <f>VLOOKUP($A5,'Step 3'!$A$4:$I$23,7,0)</f>
        <v>1</v>
      </c>
      <c r="E5" s="15">
        <f>VLOOKUP($A5,'Step 3'!$A$4:$I$23,9,0)</f>
        <v>3</v>
      </c>
      <c r="F5" s="27">
        <f t="shared" si="0"/>
        <v>3</v>
      </c>
      <c r="G5" s="27">
        <f t="shared" si="1"/>
        <v>3</v>
      </c>
      <c r="H5" s="27">
        <f t="shared" si="2"/>
        <v>2</v>
      </c>
      <c r="I5" s="27">
        <f t="shared" si="3"/>
        <v>1</v>
      </c>
      <c r="J5" s="27">
        <f t="shared" si="4"/>
        <v>2</v>
      </c>
      <c r="K5" s="78">
        <f t="shared" si="5"/>
        <v>3</v>
      </c>
    </row>
    <row r="6" spans="1:11" x14ac:dyDescent="0.35">
      <c r="A6" s="34" t="s">
        <v>18</v>
      </c>
      <c r="B6" s="15">
        <f>VLOOKUP($A6,'Step 3'!$A$4:$I$23,3,0)</f>
        <v>1</v>
      </c>
      <c r="C6" s="15">
        <f>VLOOKUP($A6,'Step 3'!$A$4:$I$23,5,0)</f>
        <v>3</v>
      </c>
      <c r="D6" s="15">
        <f>VLOOKUP($A6,'Step 3'!$A$4:$I$23,7,0)</f>
        <v>3</v>
      </c>
      <c r="E6" s="15">
        <f>VLOOKUP($A6,'Step 3'!$A$4:$I$23,9,0)</f>
        <v>2</v>
      </c>
      <c r="F6" s="27">
        <f t="shared" si="0"/>
        <v>3</v>
      </c>
      <c r="G6" s="27">
        <f t="shared" si="1"/>
        <v>3</v>
      </c>
      <c r="H6" s="27">
        <f t="shared" si="2"/>
        <v>2</v>
      </c>
      <c r="I6" s="27">
        <f t="shared" si="3"/>
        <v>1</v>
      </c>
      <c r="J6" s="27">
        <f t="shared" si="4"/>
        <v>2</v>
      </c>
      <c r="K6" s="78">
        <f t="shared" si="5"/>
        <v>1</v>
      </c>
    </row>
    <row r="7" spans="1:11" x14ac:dyDescent="0.35">
      <c r="A7" s="34" t="s">
        <v>19</v>
      </c>
      <c r="B7" s="15">
        <f>VLOOKUP($A7,'Step 3'!$A$4:$I$23,3,0)</f>
        <v>1</v>
      </c>
      <c r="C7" s="15">
        <f>VLOOKUP($A7,'Step 3'!$A$4:$I$23,5,0)</f>
        <v>3</v>
      </c>
      <c r="D7" s="15">
        <f>VLOOKUP($A7,'Step 3'!$A$4:$I$23,7,0)</f>
        <v>4</v>
      </c>
      <c r="E7" s="15">
        <f>VLOOKUP($A7,'Step 3'!$A$4:$I$23,9,0)</f>
        <v>1</v>
      </c>
      <c r="F7" s="27">
        <f t="shared" si="0"/>
        <v>4</v>
      </c>
      <c r="G7" s="27">
        <f t="shared" si="1"/>
        <v>3</v>
      </c>
      <c r="H7" s="27">
        <f t="shared" si="2"/>
        <v>1</v>
      </c>
      <c r="I7" s="27">
        <f t="shared" si="3"/>
        <v>1</v>
      </c>
      <c r="J7" s="27">
        <f t="shared" si="4"/>
        <v>2</v>
      </c>
      <c r="K7" s="78">
        <f t="shared" si="5"/>
        <v>1</v>
      </c>
    </row>
    <row r="8" spans="1:11" x14ac:dyDescent="0.35">
      <c r="A8" s="34" t="s">
        <v>20</v>
      </c>
      <c r="B8" s="15">
        <f>VLOOKUP($A8,'Step 3'!$A$4:$I$23,3,0)</f>
        <v>4</v>
      </c>
      <c r="C8" s="15">
        <f>VLOOKUP($A8,'Step 3'!$A$4:$I$23,5,0)</f>
        <v>4</v>
      </c>
      <c r="D8" s="15">
        <f>VLOOKUP($A8,'Step 3'!$A$4:$I$23,7,0)</f>
        <v>4</v>
      </c>
      <c r="E8" s="15">
        <f>VLOOKUP($A8,'Step 3'!$A$4:$I$23,9,0)</f>
        <v>1</v>
      </c>
      <c r="F8" s="27">
        <f t="shared" si="0"/>
        <v>4</v>
      </c>
      <c r="G8" s="27">
        <f t="shared" si="1"/>
        <v>4</v>
      </c>
      <c r="H8" s="27">
        <f t="shared" si="2"/>
        <v>4</v>
      </c>
      <c r="I8" s="27">
        <f t="shared" si="3"/>
        <v>1</v>
      </c>
      <c r="J8" s="27">
        <f t="shared" si="4"/>
        <v>3</v>
      </c>
      <c r="K8" s="78">
        <f t="shared" si="5"/>
        <v>4</v>
      </c>
    </row>
    <row r="9" spans="1:11" x14ac:dyDescent="0.35">
      <c r="A9" s="34" t="s">
        <v>21</v>
      </c>
      <c r="B9" s="15">
        <f>VLOOKUP($A9,'Step 3'!$A$4:$I$23,3,0)</f>
        <v>2</v>
      </c>
      <c r="C9" s="15">
        <f>VLOOKUP($A9,'Step 3'!$A$4:$I$23,5,0)</f>
        <v>2</v>
      </c>
      <c r="D9" s="15">
        <f>VLOOKUP($A9,'Step 3'!$A$4:$I$23,7,0)</f>
        <v>1</v>
      </c>
      <c r="E9" s="15">
        <f>VLOOKUP($A9,'Step 3'!$A$4:$I$23,9,0)</f>
        <v>1</v>
      </c>
      <c r="F9" s="27">
        <f t="shared" si="0"/>
        <v>2</v>
      </c>
      <c r="G9" s="27">
        <f t="shared" si="1"/>
        <v>2</v>
      </c>
      <c r="H9" s="27">
        <f t="shared" si="2"/>
        <v>1</v>
      </c>
      <c r="I9" s="27">
        <f t="shared" si="3"/>
        <v>1</v>
      </c>
      <c r="J9" s="27">
        <f t="shared" si="4"/>
        <v>2</v>
      </c>
      <c r="K9" s="78">
        <f t="shared" si="5"/>
        <v>2</v>
      </c>
    </row>
    <row r="10" spans="1:11" x14ac:dyDescent="0.35">
      <c r="A10" s="34" t="s">
        <v>22</v>
      </c>
      <c r="B10" s="15">
        <f>VLOOKUP($A10,'Step 3'!$A$4:$I$23,3,0)</f>
        <v>4</v>
      </c>
      <c r="C10" s="15">
        <f>VLOOKUP($A10,'Step 3'!$A$4:$I$23,5,0)</f>
        <v>1</v>
      </c>
      <c r="D10" s="15">
        <f>VLOOKUP($A10,'Step 3'!$A$4:$I$23,7,0)</f>
        <v>4</v>
      </c>
      <c r="E10" s="15">
        <f>VLOOKUP($A10,'Step 3'!$A$4:$I$23,9,0)</f>
        <v>4</v>
      </c>
      <c r="F10" s="27">
        <f t="shared" si="0"/>
        <v>4</v>
      </c>
      <c r="G10" s="27">
        <f t="shared" si="1"/>
        <v>4</v>
      </c>
      <c r="H10" s="27">
        <f t="shared" si="2"/>
        <v>4</v>
      </c>
      <c r="I10" s="27">
        <f t="shared" si="3"/>
        <v>1</v>
      </c>
      <c r="J10" s="27">
        <f t="shared" si="4"/>
        <v>3</v>
      </c>
      <c r="K10" s="78">
        <f t="shared" si="5"/>
        <v>4</v>
      </c>
    </row>
    <row r="11" spans="1:11" x14ac:dyDescent="0.35">
      <c r="A11" s="34" t="s">
        <v>23</v>
      </c>
      <c r="B11" s="15">
        <f>VLOOKUP($A11,'Step 3'!$A$4:$I$23,3,0)</f>
        <v>3</v>
      </c>
      <c r="C11" s="15">
        <f>VLOOKUP($A11,'Step 3'!$A$4:$I$23,5,0)</f>
        <v>1</v>
      </c>
      <c r="D11" s="15">
        <f>VLOOKUP($A11,'Step 3'!$A$4:$I$23,7,0)</f>
        <v>3</v>
      </c>
      <c r="E11" s="15">
        <f>VLOOKUP($A11,'Step 3'!$A$4:$I$23,9,0)</f>
        <v>3</v>
      </c>
      <c r="F11" s="27">
        <f t="shared" si="0"/>
        <v>3</v>
      </c>
      <c r="G11" s="27">
        <f t="shared" si="1"/>
        <v>3</v>
      </c>
      <c r="H11" s="27">
        <f t="shared" si="2"/>
        <v>3</v>
      </c>
      <c r="I11" s="27">
        <f t="shared" si="3"/>
        <v>1</v>
      </c>
      <c r="J11" s="27">
        <f t="shared" si="4"/>
        <v>3</v>
      </c>
      <c r="K11" s="78">
        <f t="shared" si="5"/>
        <v>3</v>
      </c>
    </row>
    <row r="12" spans="1:11" x14ac:dyDescent="0.35">
      <c r="A12" s="34" t="s">
        <v>24</v>
      </c>
      <c r="B12" s="15">
        <f>VLOOKUP($A12,'Step 3'!$A$4:$I$23,3,0)</f>
        <v>2</v>
      </c>
      <c r="C12" s="15">
        <f>VLOOKUP($A12,'Step 3'!$A$4:$I$23,5,0)</f>
        <v>2</v>
      </c>
      <c r="D12" s="15">
        <f>VLOOKUP($A12,'Step 3'!$A$4:$I$23,7,0)</f>
        <v>1</v>
      </c>
      <c r="E12" s="15">
        <f>VLOOKUP($A12,'Step 3'!$A$4:$I$23,9,0)</f>
        <v>1</v>
      </c>
      <c r="F12" s="27">
        <f t="shared" si="0"/>
        <v>2</v>
      </c>
      <c r="G12" s="27">
        <f t="shared" si="1"/>
        <v>2</v>
      </c>
      <c r="H12" s="27">
        <f t="shared" si="2"/>
        <v>1</v>
      </c>
      <c r="I12" s="27">
        <f t="shared" si="3"/>
        <v>1</v>
      </c>
      <c r="J12" s="27">
        <f t="shared" si="4"/>
        <v>2</v>
      </c>
      <c r="K12" s="78">
        <f t="shared" si="5"/>
        <v>2</v>
      </c>
    </row>
    <row r="13" spans="1:11" x14ac:dyDescent="0.35">
      <c r="A13" s="34" t="s">
        <v>25</v>
      </c>
      <c r="B13" s="15">
        <f>VLOOKUP($A13,'Step 3'!$A$4:$I$23,3,0)</f>
        <v>4</v>
      </c>
      <c r="C13" s="15">
        <f>VLOOKUP($A13,'Step 3'!$A$4:$I$23,5,0)</f>
        <v>3</v>
      </c>
      <c r="D13" s="15">
        <f>VLOOKUP($A13,'Step 3'!$A$4:$I$23,7,0)</f>
        <v>4</v>
      </c>
      <c r="E13" s="15">
        <f>VLOOKUP($A13,'Step 3'!$A$4:$I$23,9,0)</f>
        <v>3</v>
      </c>
      <c r="F13" s="27">
        <f t="shared" si="0"/>
        <v>4</v>
      </c>
      <c r="G13" s="27">
        <f t="shared" si="1"/>
        <v>4</v>
      </c>
      <c r="H13" s="27">
        <f t="shared" si="2"/>
        <v>3</v>
      </c>
      <c r="I13" s="27">
        <f t="shared" si="3"/>
        <v>3</v>
      </c>
      <c r="J13" s="27">
        <f t="shared" si="4"/>
        <v>4</v>
      </c>
      <c r="K13" s="78">
        <f t="shared" si="5"/>
        <v>4</v>
      </c>
    </row>
    <row r="14" spans="1:11" x14ac:dyDescent="0.35">
      <c r="A14" s="34" t="s">
        <v>26</v>
      </c>
      <c r="B14" s="15">
        <f>VLOOKUP($A14,'Step 3'!$A$4:$I$23,3,0)</f>
        <v>1</v>
      </c>
      <c r="C14" s="15">
        <f>VLOOKUP($A14,'Step 3'!$A$4:$I$23,5,0)</f>
        <v>3</v>
      </c>
      <c r="D14" s="15">
        <f>VLOOKUP($A14,'Step 3'!$A$4:$I$23,7,0)</f>
        <v>5</v>
      </c>
      <c r="E14" s="15">
        <f>VLOOKUP($A14,'Step 3'!$A$4:$I$23,9,0)</f>
        <v>4</v>
      </c>
      <c r="F14" s="27">
        <f t="shared" si="0"/>
        <v>5</v>
      </c>
      <c r="G14" s="27">
        <f t="shared" si="1"/>
        <v>4</v>
      </c>
      <c r="H14" s="27">
        <f t="shared" si="2"/>
        <v>3</v>
      </c>
      <c r="I14" s="27">
        <f t="shared" si="3"/>
        <v>1</v>
      </c>
      <c r="J14" s="27">
        <f t="shared" si="4"/>
        <v>3</v>
      </c>
      <c r="K14" s="78">
        <f t="shared" si="5"/>
        <v>1</v>
      </c>
    </row>
    <row r="15" spans="1:11" x14ac:dyDescent="0.35">
      <c r="A15" s="34" t="s">
        <v>27</v>
      </c>
      <c r="B15" s="15">
        <f>VLOOKUP($A15,'Step 3'!$A$4:$I$23,3,0)</f>
        <v>3</v>
      </c>
      <c r="C15" s="15">
        <f>VLOOKUP($A15,'Step 3'!$A$4:$I$23,5,0)</f>
        <v>4</v>
      </c>
      <c r="D15" s="15">
        <f>VLOOKUP($A15,'Step 3'!$A$4:$I$23,7,0)</f>
        <v>4</v>
      </c>
      <c r="E15" s="15">
        <f>VLOOKUP($A15,'Step 3'!$A$4:$I$23,9,0)</f>
        <v>2</v>
      </c>
      <c r="F15" s="27">
        <f t="shared" si="0"/>
        <v>4</v>
      </c>
      <c r="G15" s="27">
        <f t="shared" si="1"/>
        <v>4</v>
      </c>
      <c r="H15" s="27">
        <f t="shared" si="2"/>
        <v>3</v>
      </c>
      <c r="I15" s="27">
        <f t="shared" si="3"/>
        <v>2</v>
      </c>
      <c r="J15" s="27">
        <f t="shared" si="4"/>
        <v>3</v>
      </c>
      <c r="K15" s="78">
        <f t="shared" si="5"/>
        <v>3</v>
      </c>
    </row>
    <row r="16" spans="1:11" x14ac:dyDescent="0.35">
      <c r="A16" s="34" t="s">
        <v>28</v>
      </c>
      <c r="B16" s="15">
        <f>VLOOKUP($A16,'Step 3'!$A$4:$I$23,3,0)</f>
        <v>3</v>
      </c>
      <c r="C16" s="15">
        <f>VLOOKUP($A16,'Step 3'!$A$4:$I$23,5,0)</f>
        <v>3</v>
      </c>
      <c r="D16" s="15">
        <f>VLOOKUP($A16,'Step 3'!$A$4:$I$23,7,0)</f>
        <v>4</v>
      </c>
      <c r="E16" s="15">
        <f>VLOOKUP($A16,'Step 3'!$A$4:$I$23,9,0)</f>
        <v>4</v>
      </c>
      <c r="F16" s="27">
        <f t="shared" si="0"/>
        <v>4</v>
      </c>
      <c r="G16" s="27">
        <f t="shared" si="1"/>
        <v>4</v>
      </c>
      <c r="H16" s="27">
        <f t="shared" si="2"/>
        <v>3</v>
      </c>
      <c r="I16" s="27">
        <f t="shared" si="3"/>
        <v>3</v>
      </c>
      <c r="J16" s="27">
        <f t="shared" si="4"/>
        <v>4</v>
      </c>
      <c r="K16" s="78">
        <f t="shared" si="5"/>
        <v>3</v>
      </c>
    </row>
    <row r="17" spans="1:11" x14ac:dyDescent="0.35">
      <c r="A17" s="34" t="s">
        <v>29</v>
      </c>
      <c r="B17" s="15">
        <f>VLOOKUP($A17,'Step 3'!$A$4:$I$23,3,0)</f>
        <v>1</v>
      </c>
      <c r="C17" s="15">
        <f>VLOOKUP($A17,'Step 3'!$A$4:$I$23,5,0)</f>
        <v>1</v>
      </c>
      <c r="D17" s="15">
        <f>VLOOKUP($A17,'Step 3'!$A$4:$I$23,7,0)</f>
        <v>4</v>
      </c>
      <c r="E17" s="15">
        <f>VLOOKUP($A17,'Step 3'!$A$4:$I$23,9,0)</f>
        <v>4</v>
      </c>
      <c r="F17" s="27">
        <f t="shared" si="0"/>
        <v>4</v>
      </c>
      <c r="G17" s="27">
        <f t="shared" si="1"/>
        <v>4</v>
      </c>
      <c r="H17" s="27">
        <f t="shared" si="2"/>
        <v>1</v>
      </c>
      <c r="I17" s="27">
        <f t="shared" si="3"/>
        <v>1</v>
      </c>
      <c r="J17" s="27">
        <f t="shared" si="4"/>
        <v>3</v>
      </c>
      <c r="K17" s="78">
        <f t="shared" si="5"/>
        <v>1</v>
      </c>
    </row>
    <row r="18" spans="1:11" x14ac:dyDescent="0.35">
      <c r="A18" s="31" t="s">
        <v>30</v>
      </c>
      <c r="B18" s="15">
        <f>VLOOKUP($A18,'Step 3'!$A$4:$I$23,3,0)</f>
        <v>4</v>
      </c>
      <c r="C18" s="15">
        <f>VLOOKUP($A18,'Step 3'!$A$4:$I$23,5,0)</f>
        <v>1</v>
      </c>
      <c r="D18" s="15">
        <f>VLOOKUP($A18,'Step 3'!$A$4:$I$23,7,0)</f>
        <v>3</v>
      </c>
      <c r="E18" s="15">
        <f>VLOOKUP($A18,'Step 3'!$A$4:$I$23,9,0)</f>
        <v>3</v>
      </c>
      <c r="F18" s="27">
        <f t="shared" si="0"/>
        <v>4</v>
      </c>
      <c r="G18" s="27">
        <f t="shared" si="1"/>
        <v>3</v>
      </c>
      <c r="H18" s="27">
        <f t="shared" si="2"/>
        <v>3</v>
      </c>
      <c r="I18" s="27">
        <f t="shared" si="3"/>
        <v>1</v>
      </c>
      <c r="J18" s="27">
        <f t="shared" si="4"/>
        <v>3</v>
      </c>
      <c r="K18" s="78">
        <f t="shared" si="5"/>
        <v>4</v>
      </c>
    </row>
    <row r="19" spans="1:11" x14ac:dyDescent="0.35">
      <c r="A19" s="31" t="s">
        <v>31</v>
      </c>
      <c r="B19" s="15">
        <f>VLOOKUP($A19,'Step 3'!$A$4:$I$23,3,0)</f>
        <v>5</v>
      </c>
      <c r="C19" s="15">
        <f>VLOOKUP($A19,'Step 3'!$A$4:$I$23,5,0)</f>
        <v>1</v>
      </c>
      <c r="D19" s="15">
        <f>VLOOKUP($A19,'Step 3'!$A$4:$I$23,7,0)</f>
        <v>2</v>
      </c>
      <c r="E19" s="15">
        <f>VLOOKUP($A19,'Step 3'!$A$4:$I$23,9,0)</f>
        <v>2</v>
      </c>
      <c r="F19" s="27">
        <f t="shared" si="0"/>
        <v>5</v>
      </c>
      <c r="G19" s="27">
        <f t="shared" si="1"/>
        <v>2</v>
      </c>
      <c r="H19" s="27">
        <f t="shared" si="2"/>
        <v>2</v>
      </c>
      <c r="I19" s="27">
        <f t="shared" si="3"/>
        <v>1</v>
      </c>
      <c r="J19" s="27">
        <f t="shared" si="4"/>
        <v>3</v>
      </c>
      <c r="K19" s="78">
        <f t="shared" si="5"/>
        <v>5</v>
      </c>
    </row>
    <row r="20" spans="1:11" x14ac:dyDescent="0.35">
      <c r="A20" s="31" t="s">
        <v>32</v>
      </c>
      <c r="B20" s="15">
        <f>VLOOKUP($A20,'Step 3'!$A$4:$I$23,3,0)</f>
        <v>2</v>
      </c>
      <c r="C20" s="15">
        <f>VLOOKUP($A20,'Step 3'!$A$4:$I$23,5,0)</f>
        <v>5</v>
      </c>
      <c r="D20" s="15">
        <f>VLOOKUP($A20,'Step 3'!$A$4:$I$23,7,0)</f>
        <v>3</v>
      </c>
      <c r="E20" s="15">
        <f>VLOOKUP($A20,'Step 3'!$A$4:$I$23,9,0)</f>
        <v>3</v>
      </c>
      <c r="F20" s="27">
        <f t="shared" si="0"/>
        <v>5</v>
      </c>
      <c r="G20" s="27">
        <f t="shared" si="1"/>
        <v>3</v>
      </c>
      <c r="H20" s="27">
        <f t="shared" si="2"/>
        <v>3</v>
      </c>
      <c r="I20" s="27">
        <f t="shared" si="3"/>
        <v>2</v>
      </c>
      <c r="J20" s="27">
        <f t="shared" si="4"/>
        <v>3</v>
      </c>
      <c r="K20" s="78">
        <f t="shared" si="5"/>
        <v>2</v>
      </c>
    </row>
    <row r="21" spans="1:11" x14ac:dyDescent="0.35">
      <c r="A21" s="31" t="s">
        <v>33</v>
      </c>
      <c r="B21" s="15">
        <f>VLOOKUP($A21,'Step 3'!$A$4:$I$23,3,0)</f>
        <v>3</v>
      </c>
      <c r="C21" s="15">
        <f>VLOOKUP($A21,'Step 3'!$A$4:$I$23,5,0)</f>
        <v>2</v>
      </c>
      <c r="D21" s="15">
        <f>VLOOKUP($A21,'Step 3'!$A$4:$I$23,7,0)</f>
        <v>4</v>
      </c>
      <c r="E21" s="15">
        <f>VLOOKUP($A21,'Step 3'!$A$4:$I$23,9,0)</f>
        <v>1</v>
      </c>
      <c r="F21" s="27">
        <f t="shared" si="0"/>
        <v>4</v>
      </c>
      <c r="G21" s="27">
        <f t="shared" si="1"/>
        <v>3</v>
      </c>
      <c r="H21" s="27">
        <f t="shared" si="2"/>
        <v>2</v>
      </c>
      <c r="I21" s="27">
        <f t="shared" si="3"/>
        <v>1</v>
      </c>
      <c r="J21" s="27">
        <f t="shared" si="4"/>
        <v>3</v>
      </c>
      <c r="K21" s="78">
        <f t="shared" si="5"/>
        <v>3</v>
      </c>
    </row>
    <row r="22" spans="1:11" ht="15" thickBot="1" x14ac:dyDescent="0.4">
      <c r="A22" s="35" t="s">
        <v>34</v>
      </c>
      <c r="B22" s="16">
        <f>VLOOKUP($A22,'Step 3'!$A$4:$I$23,3,0)</f>
        <v>4</v>
      </c>
      <c r="C22" s="16">
        <f>VLOOKUP($A22,'Step 3'!$A$4:$I$23,5,0)</f>
        <v>1</v>
      </c>
      <c r="D22" s="16">
        <f>VLOOKUP($A22,'Step 3'!$A$4:$I$23,7,0)</f>
        <v>1</v>
      </c>
      <c r="E22" s="16">
        <f>VLOOKUP($A22,'Step 3'!$A$4:$I$23,9,0)</f>
        <v>1</v>
      </c>
      <c r="F22" s="79">
        <f t="shared" si="0"/>
        <v>4</v>
      </c>
      <c r="G22" s="79">
        <f t="shared" si="1"/>
        <v>1</v>
      </c>
      <c r="H22" s="79">
        <f t="shared" si="2"/>
        <v>1</v>
      </c>
      <c r="I22" s="79">
        <f t="shared" si="3"/>
        <v>1</v>
      </c>
      <c r="J22" s="79">
        <f t="shared" si="4"/>
        <v>2</v>
      </c>
      <c r="K22" s="80">
        <f t="shared" si="5"/>
        <v>4</v>
      </c>
    </row>
  </sheetData>
  <mergeCells count="1">
    <mergeCell ref="F1:I1"/>
  </mergeCells>
  <phoneticPr fontId="12" type="noConversion"/>
  <conditionalFormatting sqref="B3:E22">
    <cfRule type="cellIs" dxfId="9" priority="11" operator="equal">
      <formula>5</formula>
    </cfRule>
    <cfRule type="cellIs" dxfId="8" priority="12" operator="equal">
      <formula>4</formula>
    </cfRule>
    <cfRule type="cellIs" dxfId="7" priority="13" operator="equal">
      <formula>3</formula>
    </cfRule>
    <cfRule type="cellIs" dxfId="6" priority="14" operator="equal">
      <formula>2</formula>
    </cfRule>
    <cfRule type="cellIs" dxfId="5" priority="15" operator="equal">
      <formula>1</formula>
    </cfRule>
  </conditionalFormatting>
  <conditionalFormatting sqref="J3:J22">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5CFFE-7A29-44BB-A5EB-A60E4C7C8875}">
  <dimension ref="A1:U41"/>
  <sheetViews>
    <sheetView zoomScale="85" zoomScaleNormal="85" workbookViewId="0">
      <selection activeCell="B2" sqref="B2:B22"/>
    </sheetView>
  </sheetViews>
  <sheetFormatPr defaultRowHeight="13" x14ac:dyDescent="0.3"/>
  <cols>
    <col min="1" max="1" width="8.7265625" style="1"/>
    <col min="2" max="2" width="10.453125" style="1" bestFit="1" customWidth="1"/>
    <col min="3" max="3" width="11.7265625" style="1" bestFit="1" customWidth="1"/>
    <col min="4" max="4" width="25.81640625" style="1" customWidth="1"/>
    <col min="5" max="5" width="3.26953125" style="60" customWidth="1"/>
    <col min="6" max="6" width="10.453125" style="59" customWidth="1"/>
    <col min="7" max="7" width="6.08984375" style="1" customWidth="1"/>
    <col min="8" max="8" width="15.6328125" style="1" bestFit="1" customWidth="1"/>
    <col min="9" max="12" width="4.36328125" style="1" bestFit="1" customWidth="1"/>
    <col min="13" max="13" width="10.7265625" style="1" bestFit="1" customWidth="1"/>
    <col min="14" max="14" width="15.6328125" style="1" bestFit="1" customWidth="1"/>
    <col min="15" max="17" width="4.36328125" style="1" bestFit="1" customWidth="1"/>
    <col min="18" max="18" width="10.7265625" style="1" bestFit="1" customWidth="1"/>
    <col min="19" max="16384" width="8.7265625" style="1"/>
  </cols>
  <sheetData>
    <row r="1" spans="1:18" ht="31" customHeight="1" thickBot="1" x14ac:dyDescent="0.35">
      <c r="A1" s="21" t="s">
        <v>52</v>
      </c>
      <c r="B1" s="21"/>
      <c r="C1" s="20"/>
    </row>
    <row r="2" spans="1:18" ht="39" customHeight="1" thickBot="1" x14ac:dyDescent="0.35">
      <c r="A2" s="72" t="s">
        <v>4</v>
      </c>
      <c r="B2" s="73" t="s">
        <v>54</v>
      </c>
      <c r="C2" s="74" t="s">
        <v>53</v>
      </c>
      <c r="D2" s="75" t="s">
        <v>60</v>
      </c>
      <c r="E2" s="63"/>
      <c r="F2" s="71" t="s">
        <v>55</v>
      </c>
    </row>
    <row r="3" spans="1:18" ht="14.5" x14ac:dyDescent="0.35">
      <c r="A3" s="67" t="s">
        <v>15</v>
      </c>
      <c r="B3" s="68">
        <v>50000</v>
      </c>
      <c r="C3" s="69">
        <f>VLOOKUP(A3,'Step 4'!$A$3:$K$22,10,0)</f>
        <v>3</v>
      </c>
      <c r="D3" s="70">
        <f>B3*25%</f>
        <v>12500</v>
      </c>
      <c r="E3" s="61"/>
      <c r="F3" s="66">
        <f>VLOOKUP($A3,'Step 4'!$A$3:$B$22,2,0)</f>
        <v>3</v>
      </c>
      <c r="N3"/>
      <c r="O3"/>
      <c r="P3"/>
      <c r="Q3"/>
      <c r="R3"/>
    </row>
    <row r="4" spans="1:18" ht="14.5" x14ac:dyDescent="0.35">
      <c r="A4" s="11" t="s">
        <v>16</v>
      </c>
      <c r="B4" s="38">
        <v>145000</v>
      </c>
      <c r="C4" s="69">
        <f>VLOOKUP(A4,'Step 4'!$A$3:$K$22,10,0)</f>
        <v>2</v>
      </c>
      <c r="D4" s="40">
        <f t="shared" ref="D4:D22" si="0">B4*25%</f>
        <v>36250</v>
      </c>
      <c r="E4" s="61"/>
      <c r="F4" s="64">
        <f>VLOOKUP($A4,'Step 4'!$A$3:$B$22,2,0)</f>
        <v>1</v>
      </c>
      <c r="N4"/>
      <c r="O4"/>
      <c r="P4"/>
      <c r="Q4"/>
      <c r="R4"/>
    </row>
    <row r="5" spans="1:18" ht="14.5" x14ac:dyDescent="0.35">
      <c r="A5" s="11" t="s">
        <v>17</v>
      </c>
      <c r="B5" s="38">
        <v>1000010</v>
      </c>
      <c r="C5" s="69">
        <f>VLOOKUP(A5,'Step 4'!$A$3:$K$22,10,0)</f>
        <v>2</v>
      </c>
      <c r="D5" s="40">
        <f>B5*25%</f>
        <v>250002.5</v>
      </c>
      <c r="E5" s="61"/>
      <c r="F5" s="64">
        <f>VLOOKUP($A5,'Step 4'!$A$3:$B$22,2,0)</f>
        <v>3</v>
      </c>
      <c r="N5"/>
      <c r="O5"/>
      <c r="P5"/>
      <c r="Q5"/>
      <c r="R5"/>
    </row>
    <row r="6" spans="1:18" ht="14.5" x14ac:dyDescent="0.35">
      <c r="A6" s="11" t="s">
        <v>18</v>
      </c>
      <c r="B6" s="38">
        <v>60000</v>
      </c>
      <c r="C6" s="69">
        <f>VLOOKUP(A6,'Step 4'!$A$3:$K$22,10,0)</f>
        <v>2</v>
      </c>
      <c r="D6" s="40">
        <f t="shared" si="0"/>
        <v>15000</v>
      </c>
      <c r="E6" s="61"/>
      <c r="F6" s="64">
        <f>VLOOKUP($A6,'Step 4'!$A$3:$B$22,2,0)</f>
        <v>1</v>
      </c>
      <c r="N6"/>
      <c r="O6"/>
      <c r="P6"/>
      <c r="Q6"/>
      <c r="R6"/>
    </row>
    <row r="7" spans="1:18" ht="14.5" x14ac:dyDescent="0.35">
      <c r="A7" s="11" t="s">
        <v>19</v>
      </c>
      <c r="B7" s="38">
        <v>34000</v>
      </c>
      <c r="C7" s="69">
        <f>VLOOKUP(A7,'Step 4'!$A$3:$K$22,10,0)</f>
        <v>2</v>
      </c>
      <c r="D7" s="40">
        <f t="shared" si="0"/>
        <v>8500</v>
      </c>
      <c r="E7" s="61"/>
      <c r="F7" s="64">
        <f>VLOOKUP($A7,'Step 4'!$A$3:$B$22,2,0)</f>
        <v>1</v>
      </c>
      <c r="N7"/>
      <c r="O7"/>
      <c r="P7"/>
      <c r="Q7"/>
      <c r="R7"/>
    </row>
    <row r="8" spans="1:18" ht="14.5" x14ac:dyDescent="0.35">
      <c r="A8" s="11" t="s">
        <v>20</v>
      </c>
      <c r="B8" s="38">
        <v>10000</v>
      </c>
      <c r="C8" s="69">
        <f>VLOOKUP(A8,'Step 4'!$A$3:$K$22,10,0)</f>
        <v>3</v>
      </c>
      <c r="D8" s="40">
        <f t="shared" si="0"/>
        <v>2500</v>
      </c>
      <c r="E8" s="61"/>
      <c r="F8" s="64">
        <f>VLOOKUP($A8,'Step 4'!$A$3:$B$22,2,0)</f>
        <v>4</v>
      </c>
      <c r="G8"/>
      <c r="H8"/>
      <c r="K8"/>
      <c r="L8"/>
      <c r="M8"/>
      <c r="N8"/>
      <c r="O8"/>
      <c r="P8"/>
      <c r="Q8"/>
      <c r="R8"/>
    </row>
    <row r="9" spans="1:18" ht="14.5" x14ac:dyDescent="0.35">
      <c r="A9" s="11" t="s">
        <v>21</v>
      </c>
      <c r="B9" s="38">
        <v>25000</v>
      </c>
      <c r="C9" s="69">
        <f>VLOOKUP(A9,'Step 4'!$A$3:$K$22,10,0)</f>
        <v>2</v>
      </c>
      <c r="D9" s="40">
        <f t="shared" si="0"/>
        <v>6250</v>
      </c>
      <c r="E9" s="61"/>
      <c r="F9" s="64">
        <f>VLOOKUP($A9,'Step 4'!$A$3:$B$22,2,0)</f>
        <v>2</v>
      </c>
      <c r="G9"/>
      <c r="H9"/>
      <c r="K9"/>
      <c r="L9"/>
      <c r="M9"/>
    </row>
    <row r="10" spans="1:18" ht="13" customHeight="1" x14ac:dyDescent="0.35">
      <c r="A10" s="11" t="s">
        <v>22</v>
      </c>
      <c r="B10" s="38">
        <v>53560</v>
      </c>
      <c r="C10" s="69">
        <f>VLOOKUP(A10,'Step 4'!$A$3:$K$22,10,0)</f>
        <v>3</v>
      </c>
      <c r="D10" s="40">
        <f t="shared" si="0"/>
        <v>13390</v>
      </c>
      <c r="E10" s="61"/>
      <c r="F10" s="64">
        <f>VLOOKUP($A10,'Step 4'!$A$3:$B$22,2,0)</f>
        <v>4</v>
      </c>
      <c r="G10"/>
      <c r="H10"/>
      <c r="K10"/>
      <c r="L10"/>
      <c r="M10"/>
    </row>
    <row r="11" spans="1:18" ht="14.5" x14ac:dyDescent="0.35">
      <c r="A11" s="11" t="s">
        <v>23</v>
      </c>
      <c r="B11" s="38">
        <v>245675</v>
      </c>
      <c r="C11" s="69">
        <f>VLOOKUP(A11,'Step 4'!$A$3:$K$22,10,0)</f>
        <v>3</v>
      </c>
      <c r="D11" s="40">
        <f t="shared" si="0"/>
        <v>61418.75</v>
      </c>
      <c r="E11" s="61"/>
      <c r="F11" s="64">
        <f>VLOOKUP($A11,'Step 4'!$A$3:$B$22,2,0)</f>
        <v>3</v>
      </c>
      <c r="G11"/>
      <c r="H11"/>
      <c r="K11"/>
      <c r="L11"/>
      <c r="M11"/>
    </row>
    <row r="12" spans="1:18" ht="14.5" x14ac:dyDescent="0.35">
      <c r="A12" s="11" t="s">
        <v>24</v>
      </c>
      <c r="B12" s="38">
        <v>83634</v>
      </c>
      <c r="C12" s="69">
        <f>VLOOKUP(A12,'Step 4'!$A$3:$K$22,10,0)</f>
        <v>2</v>
      </c>
      <c r="D12" s="40">
        <f t="shared" si="0"/>
        <v>20908.5</v>
      </c>
      <c r="E12" s="61"/>
      <c r="F12" s="64">
        <f>VLOOKUP($A12,'Step 4'!$A$3:$B$22,2,0)</f>
        <v>2</v>
      </c>
      <c r="G12"/>
      <c r="N12" s="23"/>
      <c r="O12" s="23"/>
      <c r="P12" s="23"/>
      <c r="Q12" s="23"/>
      <c r="R12" s="23"/>
    </row>
    <row r="13" spans="1:18" ht="14.5" x14ac:dyDescent="0.35">
      <c r="A13" s="11" t="s">
        <v>25</v>
      </c>
      <c r="B13" s="38">
        <v>728092</v>
      </c>
      <c r="C13" s="69">
        <f>VLOOKUP(A13,'Step 4'!$A$3:$K$22,10,0)</f>
        <v>4</v>
      </c>
      <c r="D13" s="40">
        <f t="shared" si="0"/>
        <v>182023</v>
      </c>
      <c r="E13" s="61"/>
      <c r="F13" s="64">
        <f>VLOOKUP($A13,'Step 4'!$A$3:$B$22,2,0)</f>
        <v>4</v>
      </c>
      <c r="G13"/>
    </row>
    <row r="14" spans="1:18" ht="14.5" x14ac:dyDescent="0.35">
      <c r="A14" s="11" t="s">
        <v>26</v>
      </c>
      <c r="B14" s="38">
        <v>10047</v>
      </c>
      <c r="C14" s="69">
        <f>VLOOKUP(A14,'Step 4'!$A$3:$K$22,10,0)</f>
        <v>3</v>
      </c>
      <c r="D14" s="40">
        <f t="shared" si="0"/>
        <v>2511.75</v>
      </c>
      <c r="E14" s="61"/>
      <c r="F14" s="64">
        <f>VLOOKUP($A14,'Step 4'!$A$3:$B$22,2,0)</f>
        <v>1</v>
      </c>
      <c r="G14"/>
      <c r="H14"/>
      <c r="I14"/>
      <c r="J14"/>
      <c r="K14"/>
      <c r="L14"/>
      <c r="M14"/>
    </row>
    <row r="15" spans="1:18" ht="14.5" x14ac:dyDescent="0.35">
      <c r="A15" s="11" t="s">
        <v>27</v>
      </c>
      <c r="B15" s="38">
        <v>42344</v>
      </c>
      <c r="C15" s="69">
        <f>VLOOKUP(A15,'Step 4'!$A$3:$K$22,10,0)</f>
        <v>3</v>
      </c>
      <c r="D15" s="40">
        <f t="shared" si="0"/>
        <v>10586</v>
      </c>
      <c r="E15" s="61"/>
      <c r="F15" s="64">
        <f>VLOOKUP($A15,'Step 4'!$A$3:$B$22,2,0)</f>
        <v>3</v>
      </c>
      <c r="G15"/>
      <c r="H15"/>
      <c r="I15"/>
      <c r="J15"/>
      <c r="K15"/>
      <c r="L15"/>
      <c r="M15"/>
    </row>
    <row r="16" spans="1:18" ht="14.5" x14ac:dyDescent="0.35">
      <c r="A16" s="11" t="s">
        <v>28</v>
      </c>
      <c r="B16" s="38">
        <v>9793</v>
      </c>
      <c r="C16" s="69">
        <f>VLOOKUP(A16,'Step 4'!$A$3:$K$22,10,0)</f>
        <v>4</v>
      </c>
      <c r="D16" s="40">
        <f t="shared" si="0"/>
        <v>2448.25</v>
      </c>
      <c r="E16" s="61"/>
      <c r="F16" s="64">
        <f>VLOOKUP($A16,'Step 4'!$A$3:$B$22,2,0)</f>
        <v>3</v>
      </c>
      <c r="G16"/>
      <c r="H16"/>
      <c r="I16"/>
      <c r="J16"/>
      <c r="K16"/>
      <c r="L16"/>
      <c r="M16"/>
    </row>
    <row r="17" spans="1:21" ht="14.5" x14ac:dyDescent="0.35">
      <c r="A17" s="11" t="s">
        <v>29</v>
      </c>
      <c r="B17" s="38">
        <v>242789</v>
      </c>
      <c r="C17" s="69">
        <f>VLOOKUP(A17,'Step 4'!$A$3:$K$22,10,0)</f>
        <v>3</v>
      </c>
      <c r="D17" s="40">
        <f t="shared" si="0"/>
        <v>60697.25</v>
      </c>
      <c r="E17" s="61"/>
      <c r="F17" s="64">
        <f>VLOOKUP($A17,'Step 4'!$A$3:$B$22,2,0)</f>
        <v>1</v>
      </c>
      <c r="G17"/>
      <c r="H17"/>
      <c r="I17"/>
      <c r="J17"/>
      <c r="K17"/>
      <c r="L17"/>
      <c r="M17"/>
    </row>
    <row r="18" spans="1:21" ht="14.5" x14ac:dyDescent="0.35">
      <c r="A18" s="11" t="s">
        <v>30</v>
      </c>
      <c r="B18" s="38">
        <v>76348</v>
      </c>
      <c r="C18" s="69">
        <f>VLOOKUP(A18,'Step 4'!$A$3:$K$22,10,0)</f>
        <v>3</v>
      </c>
      <c r="D18" s="40">
        <f t="shared" si="0"/>
        <v>19087</v>
      </c>
      <c r="E18" s="61"/>
      <c r="F18" s="64">
        <f>VLOOKUP($A18,'Step 4'!$A$3:$B$22,2,0)</f>
        <v>4</v>
      </c>
      <c r="G18"/>
      <c r="H18"/>
      <c r="I18"/>
      <c r="J18"/>
      <c r="K18"/>
      <c r="L18"/>
      <c r="M18"/>
    </row>
    <row r="19" spans="1:21" ht="14.5" x14ac:dyDescent="0.35">
      <c r="A19" s="11" t="s">
        <v>31</v>
      </c>
      <c r="B19" s="38">
        <v>428558</v>
      </c>
      <c r="C19" s="69">
        <f>VLOOKUP(A19,'Step 4'!$A$3:$K$22,10,0)</f>
        <v>3</v>
      </c>
      <c r="D19" s="40">
        <f t="shared" si="0"/>
        <v>107139.5</v>
      </c>
      <c r="E19" s="61"/>
      <c r="F19" s="64">
        <f>VLOOKUP($A19,'Step 4'!$A$3:$B$22,2,0)</f>
        <v>5</v>
      </c>
      <c r="G19"/>
      <c r="H19"/>
      <c r="I19"/>
      <c r="J19"/>
      <c r="K19"/>
      <c r="L19"/>
      <c r="M19"/>
    </row>
    <row r="20" spans="1:21" ht="14.5" x14ac:dyDescent="0.35">
      <c r="A20" s="11" t="s">
        <v>32</v>
      </c>
      <c r="B20" s="38">
        <v>34525</v>
      </c>
      <c r="C20" s="69">
        <f>VLOOKUP(A20,'Step 4'!$A$3:$K$22,10,0)</f>
        <v>3</v>
      </c>
      <c r="D20" s="40">
        <f t="shared" si="0"/>
        <v>8631.25</v>
      </c>
      <c r="E20" s="61"/>
      <c r="F20" s="64">
        <f>VLOOKUP($A20,'Step 4'!$A$3:$B$22,2,0)</f>
        <v>2</v>
      </c>
      <c r="G20"/>
      <c r="H20"/>
      <c r="I20"/>
    </row>
    <row r="21" spans="1:21" x14ac:dyDescent="0.3">
      <c r="A21" s="11" t="s">
        <v>33</v>
      </c>
      <c r="B21" s="38">
        <v>3482</v>
      </c>
      <c r="C21" s="69">
        <f>VLOOKUP(A21,'Step 4'!$A$3:$K$22,10,0)</f>
        <v>3</v>
      </c>
      <c r="D21" s="40">
        <f t="shared" si="0"/>
        <v>870.5</v>
      </c>
      <c r="E21" s="61"/>
      <c r="F21" s="64">
        <f>VLOOKUP($A21,'Step 4'!$A$3:$B$22,2,0)</f>
        <v>3</v>
      </c>
    </row>
    <row r="22" spans="1:21" ht="15" thickBot="1" x14ac:dyDescent="0.4">
      <c r="A22" s="37" t="s">
        <v>34</v>
      </c>
      <c r="B22" s="39">
        <v>58723</v>
      </c>
      <c r="C22" s="69">
        <f>VLOOKUP(A22,'Step 4'!$A$3:$K$22,10,0)</f>
        <v>2</v>
      </c>
      <c r="D22" s="41">
        <f t="shared" si="0"/>
        <v>14680.75</v>
      </c>
      <c r="E22" s="61"/>
      <c r="F22" s="65">
        <f>VLOOKUP($A22,'Step 4'!$A$3:$B$22,2,0)</f>
        <v>4</v>
      </c>
      <c r="G22"/>
      <c r="H22"/>
      <c r="I22"/>
      <c r="J22"/>
      <c r="K22"/>
      <c r="L22"/>
      <c r="M22"/>
    </row>
    <row r="23" spans="1:21" ht="14.5" x14ac:dyDescent="0.35">
      <c r="D23" s="58"/>
      <c r="E23" s="61"/>
      <c r="G23"/>
      <c r="H23"/>
      <c r="I23"/>
      <c r="J23"/>
      <c r="K23"/>
      <c r="L23"/>
      <c r="M23"/>
      <c r="N23" s="23"/>
      <c r="O23" s="23"/>
      <c r="P23" s="23"/>
      <c r="Q23" s="23"/>
      <c r="R23" s="23"/>
      <c r="S23" s="23"/>
      <c r="T23" s="23"/>
      <c r="U23" s="23"/>
    </row>
    <row r="24" spans="1:21" ht="14.5" x14ac:dyDescent="0.35">
      <c r="D24" s="42"/>
      <c r="G24"/>
      <c r="H24"/>
      <c r="I24"/>
      <c r="J24"/>
      <c r="K24"/>
      <c r="L24"/>
      <c r="M24"/>
      <c r="P24" s="18"/>
      <c r="Q24" s="18"/>
      <c r="R24" s="18"/>
      <c r="S24" s="18"/>
      <c r="T24" s="18"/>
      <c r="U24" s="18"/>
    </row>
    <row r="25" spans="1:21" ht="14.5" x14ac:dyDescent="0.35">
      <c r="D25" s="43"/>
      <c r="E25" s="62"/>
      <c r="G25"/>
      <c r="H25"/>
      <c r="I25"/>
      <c r="J25"/>
      <c r="K25"/>
      <c r="L25"/>
      <c r="M25"/>
      <c r="P25" s="18"/>
    </row>
    <row r="26" spans="1:21" ht="14.5" x14ac:dyDescent="0.35">
      <c r="D26" s="43"/>
      <c r="E26" s="62"/>
      <c r="G26"/>
      <c r="H26"/>
      <c r="I26"/>
      <c r="J26"/>
      <c r="K26"/>
      <c r="L26"/>
      <c r="M26"/>
      <c r="P26" s="18"/>
    </row>
    <row r="27" spans="1:21" ht="14.5" x14ac:dyDescent="0.35">
      <c r="D27" s="43"/>
      <c r="E27" s="62"/>
      <c r="G27"/>
      <c r="H27"/>
      <c r="I27"/>
      <c r="J27"/>
      <c r="K27"/>
      <c r="L27"/>
      <c r="M27"/>
      <c r="P27" s="18"/>
    </row>
    <row r="28" spans="1:21" ht="14.5" x14ac:dyDescent="0.35">
      <c r="D28" s="43"/>
      <c r="E28" s="62"/>
      <c r="G28"/>
      <c r="H28"/>
      <c r="I28"/>
      <c r="J28"/>
      <c r="K28"/>
      <c r="L28"/>
      <c r="M28"/>
    </row>
    <row r="29" spans="1:21" ht="14.5" x14ac:dyDescent="0.35">
      <c r="D29" s="43"/>
      <c r="E29" s="62"/>
      <c r="G29"/>
      <c r="H29"/>
      <c r="I29"/>
      <c r="J29"/>
      <c r="K29"/>
      <c r="L29"/>
      <c r="M29"/>
    </row>
    <row r="30" spans="1:21" ht="14.5" x14ac:dyDescent="0.35">
      <c r="D30" s="43"/>
      <c r="E30" s="62"/>
      <c r="G30"/>
      <c r="H30"/>
      <c r="I30"/>
      <c r="J30"/>
      <c r="K30"/>
      <c r="L30"/>
      <c r="M30"/>
      <c r="P30" s="18"/>
      <c r="Q30" s="18"/>
      <c r="R30" s="18"/>
      <c r="S30" s="18"/>
      <c r="T30" s="18"/>
      <c r="U30" s="18"/>
    </row>
    <row r="31" spans="1:21" ht="14.5" x14ac:dyDescent="0.35">
      <c r="D31" s="43"/>
      <c r="E31" s="62"/>
      <c r="G31"/>
      <c r="H31"/>
      <c r="I31"/>
      <c r="P31" s="18"/>
      <c r="Q31" s="24"/>
      <c r="R31" s="24"/>
      <c r="S31" s="24"/>
      <c r="T31" s="24"/>
      <c r="U31" s="24"/>
    </row>
    <row r="32" spans="1:21" ht="14.5" x14ac:dyDescent="0.35">
      <c r="D32" s="42"/>
      <c r="G32"/>
      <c r="H32"/>
      <c r="I32"/>
      <c r="P32" s="18"/>
    </row>
    <row r="33" spans="7:16" ht="14.5" x14ac:dyDescent="0.35">
      <c r="G33"/>
      <c r="H33"/>
      <c r="I33"/>
      <c r="P33" s="18"/>
    </row>
    <row r="34" spans="7:16" ht="14.5" x14ac:dyDescent="0.35">
      <c r="G34"/>
      <c r="H34"/>
      <c r="I34"/>
    </row>
    <row r="35" spans="7:16" ht="14.5" x14ac:dyDescent="0.35">
      <c r="G35"/>
      <c r="H35"/>
      <c r="I35"/>
    </row>
    <row r="36" spans="7:16" ht="14.5" x14ac:dyDescent="0.35">
      <c r="G36"/>
      <c r="H36"/>
      <c r="I36"/>
    </row>
    <row r="37" spans="7:16" ht="14.5" x14ac:dyDescent="0.35">
      <c r="G37"/>
      <c r="H37"/>
      <c r="I37"/>
    </row>
    <row r="38" spans="7:16" ht="14.5" x14ac:dyDescent="0.35">
      <c r="G38"/>
      <c r="H38"/>
      <c r="I38"/>
    </row>
    <row r="39" spans="7:16" ht="14.5" x14ac:dyDescent="0.35">
      <c r="G39"/>
      <c r="H39"/>
      <c r="I39"/>
    </row>
    <row r="40" spans="7:16" ht="14.5" x14ac:dyDescent="0.35">
      <c r="G40"/>
      <c r="H40"/>
      <c r="I40"/>
    </row>
    <row r="41" spans="7:16" ht="14.5" x14ac:dyDescent="0.35">
      <c r="G41"/>
      <c r="H41"/>
      <c r="I41"/>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24A86-8EAA-4D1A-9A75-757863782029}">
  <dimension ref="A1:O23"/>
  <sheetViews>
    <sheetView zoomScaleNormal="100" workbookViewId="0">
      <selection activeCell="K4" sqref="K4"/>
    </sheetView>
  </sheetViews>
  <sheetFormatPr defaultRowHeight="14.5" x14ac:dyDescent="0.35"/>
  <cols>
    <col min="2" max="2" width="14.1796875" customWidth="1"/>
    <col min="3" max="4" width="12.81640625" customWidth="1"/>
    <col min="5" max="5" width="12.453125" customWidth="1"/>
    <col min="6" max="6" width="13.7265625" customWidth="1"/>
    <col min="7" max="7" width="12.453125" customWidth="1"/>
    <col min="8" max="8" width="13.7265625" customWidth="1"/>
    <col min="9" max="9" width="12.453125" customWidth="1"/>
    <col min="10" max="10" width="3.453125" customWidth="1"/>
    <col min="11" max="11" width="7" bestFit="1" customWidth="1"/>
    <col min="12" max="12" width="3" customWidth="1"/>
    <col min="14" max="14" width="2.81640625" customWidth="1"/>
  </cols>
  <sheetData>
    <row r="1" spans="1:15" ht="59.5" customHeight="1" thickBot="1" x14ac:dyDescent="0.4">
      <c r="A1" s="2" t="s">
        <v>69</v>
      </c>
      <c r="B1" s="93"/>
      <c r="C1" s="106" t="s">
        <v>71</v>
      </c>
      <c r="D1" s="106"/>
      <c r="E1" s="106"/>
      <c r="F1" s="106"/>
      <c r="G1" s="106"/>
      <c r="H1" s="106"/>
      <c r="I1" s="106"/>
    </row>
    <row r="2" spans="1:15" ht="14.5" customHeight="1" x14ac:dyDescent="0.35">
      <c r="A2" s="107" t="s">
        <v>4</v>
      </c>
      <c r="B2" s="108" t="s">
        <v>37</v>
      </c>
      <c r="C2" s="108"/>
      <c r="D2" s="108" t="s">
        <v>35</v>
      </c>
      <c r="E2" s="108"/>
      <c r="F2" s="108" t="s">
        <v>38</v>
      </c>
      <c r="G2" s="108"/>
      <c r="H2" s="108" t="s">
        <v>36</v>
      </c>
      <c r="I2" s="108"/>
    </row>
    <row r="3" spans="1:15" ht="28.5" customHeight="1" x14ac:dyDescent="0.35">
      <c r="A3" s="104"/>
      <c r="B3" s="55" t="s">
        <v>61</v>
      </c>
      <c r="C3" s="54" t="s">
        <v>70</v>
      </c>
      <c r="D3" s="55" t="s">
        <v>62</v>
      </c>
      <c r="E3" s="54" t="s">
        <v>70</v>
      </c>
      <c r="F3" s="55" t="s">
        <v>63</v>
      </c>
      <c r="G3" s="54" t="s">
        <v>70</v>
      </c>
      <c r="H3" s="55" t="s">
        <v>64</v>
      </c>
      <c r="I3" s="54" t="s">
        <v>70</v>
      </c>
      <c r="K3" s="82" t="s">
        <v>68</v>
      </c>
      <c r="L3" s="81"/>
      <c r="M3" s="83" t="s">
        <v>54</v>
      </c>
      <c r="N3" s="81"/>
      <c r="O3" s="28" t="s">
        <v>74</v>
      </c>
    </row>
    <row r="4" spans="1:15" x14ac:dyDescent="0.35">
      <c r="A4" s="11" t="s">
        <v>15</v>
      </c>
      <c r="B4" s="52">
        <f>VLOOKUP($A4,'Step 3'!$A$4:$I$23,2,0)</f>
        <v>0.6</v>
      </c>
      <c r="C4" s="56">
        <f>100%-B4</f>
        <v>0.4</v>
      </c>
      <c r="D4" s="52">
        <f>VLOOKUP($A4,'Step 3'!$A$4:$I$23,4,0)</f>
        <v>0.2</v>
      </c>
      <c r="E4" s="56">
        <f>100%-D4</f>
        <v>0.8</v>
      </c>
      <c r="F4" s="52">
        <f>VLOOKUP($A4,'Step 3'!$A$4:$I$23,6,0)</f>
        <v>0.8</v>
      </c>
      <c r="G4" s="56">
        <f>100%-F4</f>
        <v>0.19999999999999996</v>
      </c>
      <c r="H4" s="52">
        <f>VLOOKUP($A4,'Step 3'!$A$4:$I$23,8,0)</f>
        <v>0.8</v>
      </c>
      <c r="I4" s="56">
        <f>100%-H4</f>
        <v>0.19999999999999996</v>
      </c>
      <c r="K4" s="57">
        <f>MAX(C4,E4,G4,I4)</f>
        <v>0.8</v>
      </c>
      <c r="L4" s="81"/>
      <c r="M4" s="84">
        <v>50000</v>
      </c>
      <c r="N4" s="81"/>
      <c r="O4" s="85">
        <f>M4*K4</f>
        <v>40000</v>
      </c>
    </row>
    <row r="5" spans="1:15" x14ac:dyDescent="0.35">
      <c r="A5" s="11" t="s">
        <v>16</v>
      </c>
      <c r="B5" s="52">
        <f>VLOOKUP($A5,'Step 3'!$A$4:$I$23,2,0)</f>
        <v>1</v>
      </c>
      <c r="C5" s="56">
        <f t="shared" ref="C5:E23" si="0">100%-B5</f>
        <v>0</v>
      </c>
      <c r="D5" s="52">
        <f>VLOOKUP($A5,'Step 3'!$A$4:$I$23,4,0)</f>
        <v>0.5</v>
      </c>
      <c r="E5" s="56">
        <f t="shared" si="0"/>
        <v>0.5</v>
      </c>
      <c r="F5" s="52">
        <f>VLOOKUP($A5,'Step 3'!$A$4:$I$23,6,0)</f>
        <v>1</v>
      </c>
      <c r="G5" s="56">
        <f t="shared" ref="G5" si="1">100%-F5</f>
        <v>0</v>
      </c>
      <c r="H5" s="52">
        <f>VLOOKUP($A5,'Step 3'!$A$4:$I$23,8,0)</f>
        <v>0.3</v>
      </c>
      <c r="I5" s="56">
        <f t="shared" ref="I5" si="2">100%-H5</f>
        <v>0.7</v>
      </c>
      <c r="K5" s="57">
        <f t="shared" ref="K5:K23" si="3">MAX(C5,E5,G5,I5)</f>
        <v>0.7</v>
      </c>
      <c r="L5" s="81"/>
      <c r="M5" s="84">
        <v>145000</v>
      </c>
      <c r="N5" s="81"/>
      <c r="O5" s="85">
        <f t="shared" ref="O5:O23" si="4">M5*K5</f>
        <v>101500</v>
      </c>
    </row>
    <row r="6" spans="1:15" x14ac:dyDescent="0.35">
      <c r="A6" s="11" t="s">
        <v>17</v>
      </c>
      <c r="B6" s="52">
        <f>VLOOKUP($A6,'Step 3'!$A$4:$I$23,2,0)</f>
        <v>0.6</v>
      </c>
      <c r="C6" s="56">
        <f t="shared" si="0"/>
        <v>0.4</v>
      </c>
      <c r="D6" s="52">
        <f>VLOOKUP($A6,'Step 3'!$A$4:$I$23,4,0)</f>
        <v>0.8</v>
      </c>
      <c r="E6" s="56">
        <f t="shared" si="0"/>
        <v>0.19999999999999996</v>
      </c>
      <c r="F6" s="52">
        <f>VLOOKUP($A6,'Step 3'!$A$4:$I$23,6,0)</f>
        <v>0.9</v>
      </c>
      <c r="G6" s="56">
        <f t="shared" ref="G6" si="5">100%-F6</f>
        <v>9.9999999999999978E-2</v>
      </c>
      <c r="H6" s="52">
        <f>VLOOKUP($A6,'Step 3'!$A$4:$I$23,8,0)</f>
        <v>0.5</v>
      </c>
      <c r="I6" s="56">
        <f t="shared" ref="I6" si="6">100%-H6</f>
        <v>0.5</v>
      </c>
      <c r="K6" s="57">
        <f t="shared" si="3"/>
        <v>0.5</v>
      </c>
      <c r="L6" s="81"/>
      <c r="M6" s="84">
        <v>1000010</v>
      </c>
      <c r="N6" s="81"/>
      <c r="O6" s="85">
        <f t="shared" si="4"/>
        <v>500005</v>
      </c>
    </row>
    <row r="7" spans="1:15" x14ac:dyDescent="0.35">
      <c r="A7" s="11" t="s">
        <v>18</v>
      </c>
      <c r="B7" s="52">
        <f>VLOOKUP($A7,'Step 3'!$A$4:$I$23,2,0)</f>
        <v>1</v>
      </c>
      <c r="C7" s="56">
        <f t="shared" si="0"/>
        <v>0</v>
      </c>
      <c r="D7" s="52">
        <f>VLOOKUP($A7,'Step 3'!$A$4:$I$23,4,0)</f>
        <v>0.6</v>
      </c>
      <c r="E7" s="56">
        <f t="shared" si="0"/>
        <v>0.4</v>
      </c>
      <c r="F7" s="52">
        <f>VLOOKUP($A7,'Step 3'!$A$4:$I$23,6,0)</f>
        <v>0.6</v>
      </c>
      <c r="G7" s="56">
        <f t="shared" ref="G7" si="7">100%-F7</f>
        <v>0.4</v>
      </c>
      <c r="H7" s="52">
        <f>VLOOKUP($A7,'Step 3'!$A$4:$I$23,8,0)</f>
        <v>0.7</v>
      </c>
      <c r="I7" s="56">
        <f t="shared" ref="I7" si="8">100%-H7</f>
        <v>0.30000000000000004</v>
      </c>
      <c r="K7" s="57">
        <f t="shared" si="3"/>
        <v>0.4</v>
      </c>
      <c r="L7" s="81"/>
      <c r="M7" s="84">
        <v>60000</v>
      </c>
      <c r="N7" s="81"/>
      <c r="O7" s="85">
        <f t="shared" si="4"/>
        <v>24000</v>
      </c>
    </row>
    <row r="8" spans="1:15" x14ac:dyDescent="0.35">
      <c r="A8" s="11" t="s">
        <v>19</v>
      </c>
      <c r="B8" s="52">
        <f>VLOOKUP($A8,'Step 3'!$A$4:$I$23,2,0)</f>
        <v>0.9</v>
      </c>
      <c r="C8" s="56">
        <f t="shared" si="0"/>
        <v>9.9999999999999978E-2</v>
      </c>
      <c r="D8" s="52">
        <f>VLOOKUP($A8,'Step 3'!$A$4:$I$23,4,0)</f>
        <v>0.5</v>
      </c>
      <c r="E8" s="56">
        <f t="shared" si="0"/>
        <v>0.5</v>
      </c>
      <c r="F8" s="52">
        <f>VLOOKUP($A8,'Step 3'!$A$4:$I$23,6,0)</f>
        <v>0.21</v>
      </c>
      <c r="G8" s="56">
        <f t="shared" ref="G8" si="9">100%-F8</f>
        <v>0.79</v>
      </c>
      <c r="H8" s="52">
        <f>VLOOKUP($A8,'Step 3'!$A$4:$I$23,8,0)</f>
        <v>0.9</v>
      </c>
      <c r="I8" s="56">
        <f t="shared" ref="I8" si="10">100%-H8</f>
        <v>9.9999999999999978E-2</v>
      </c>
      <c r="K8" s="57">
        <f t="shared" si="3"/>
        <v>0.79</v>
      </c>
      <c r="L8" s="81"/>
      <c r="M8" s="84">
        <v>34000</v>
      </c>
      <c r="N8" s="81"/>
      <c r="O8" s="85">
        <f t="shared" si="4"/>
        <v>26860</v>
      </c>
    </row>
    <row r="9" spans="1:15" x14ac:dyDescent="0.35">
      <c r="A9" s="11" t="s">
        <v>20</v>
      </c>
      <c r="B9" s="52">
        <f>VLOOKUP($A9,'Step 3'!$A$4:$I$23,2,0)</f>
        <v>0.3</v>
      </c>
      <c r="C9" s="56">
        <f t="shared" si="0"/>
        <v>0.7</v>
      </c>
      <c r="D9" s="52">
        <f>VLOOKUP($A9,'Step 3'!$A$4:$I$23,4,0)</f>
        <v>0.3</v>
      </c>
      <c r="E9" s="56">
        <f t="shared" si="0"/>
        <v>0.7</v>
      </c>
      <c r="F9" s="52">
        <f>VLOOKUP($A9,'Step 3'!$A$4:$I$23,6,0)</f>
        <v>0.3</v>
      </c>
      <c r="G9" s="56">
        <f t="shared" ref="G9" si="11">100%-F9</f>
        <v>0.7</v>
      </c>
      <c r="H9" s="52">
        <f>VLOOKUP($A9,'Step 3'!$A$4:$I$23,8,0)</f>
        <v>1</v>
      </c>
      <c r="I9" s="56">
        <f t="shared" ref="I9" si="12">100%-H9</f>
        <v>0</v>
      </c>
      <c r="K9" s="57">
        <f t="shared" si="3"/>
        <v>0.7</v>
      </c>
      <c r="L9" s="81"/>
      <c r="M9" s="84">
        <v>10000</v>
      </c>
      <c r="N9" s="81"/>
      <c r="O9" s="85">
        <f t="shared" si="4"/>
        <v>7000</v>
      </c>
    </row>
    <row r="10" spans="1:15" x14ac:dyDescent="0.35">
      <c r="A10" s="11" t="s">
        <v>21</v>
      </c>
      <c r="B10" s="52">
        <f>VLOOKUP($A10,'Step 3'!$A$4:$I$23,2,0)</f>
        <v>0.7</v>
      </c>
      <c r="C10" s="56">
        <f t="shared" si="0"/>
        <v>0.30000000000000004</v>
      </c>
      <c r="D10" s="52">
        <f>VLOOKUP($A10,'Step 3'!$A$4:$I$23,4,0)</f>
        <v>0.7</v>
      </c>
      <c r="E10" s="56">
        <f t="shared" si="0"/>
        <v>0.30000000000000004</v>
      </c>
      <c r="F10" s="52">
        <f>VLOOKUP($A10,'Step 3'!$A$4:$I$23,6,0)</f>
        <v>0.9</v>
      </c>
      <c r="G10" s="56">
        <f t="shared" ref="G10" si="13">100%-F10</f>
        <v>9.9999999999999978E-2</v>
      </c>
      <c r="H10" s="52">
        <f>VLOOKUP($A10,'Step 3'!$A$4:$I$23,8,0)</f>
        <v>0.9</v>
      </c>
      <c r="I10" s="56">
        <f t="shared" ref="I10" si="14">100%-H10</f>
        <v>9.9999999999999978E-2</v>
      </c>
      <c r="K10" s="57">
        <f t="shared" si="3"/>
        <v>0.30000000000000004</v>
      </c>
      <c r="L10" s="81"/>
      <c r="M10" s="84">
        <v>25000</v>
      </c>
      <c r="N10" s="81"/>
      <c r="O10" s="85">
        <f t="shared" si="4"/>
        <v>7500.0000000000009</v>
      </c>
    </row>
    <row r="11" spans="1:15" x14ac:dyDescent="0.35">
      <c r="A11" s="11" t="s">
        <v>22</v>
      </c>
      <c r="B11" s="52">
        <f>VLOOKUP($A11,'Step 3'!$A$4:$I$23,2,0)</f>
        <v>0.3</v>
      </c>
      <c r="C11" s="56">
        <f t="shared" si="0"/>
        <v>0.7</v>
      </c>
      <c r="D11" s="52">
        <f>VLOOKUP($A11,'Step 3'!$A$4:$I$23,4,0)</f>
        <v>1</v>
      </c>
      <c r="E11" s="56">
        <f t="shared" si="0"/>
        <v>0</v>
      </c>
      <c r="F11" s="52">
        <f>VLOOKUP($A11,'Step 3'!$A$4:$I$23,6,0)</f>
        <v>0.3</v>
      </c>
      <c r="G11" s="56">
        <f t="shared" ref="G11" si="15">100%-F11</f>
        <v>0.7</v>
      </c>
      <c r="H11" s="52">
        <f>VLOOKUP($A11,'Step 3'!$A$4:$I$23,8,0)</f>
        <v>0.3</v>
      </c>
      <c r="I11" s="56">
        <f t="shared" ref="I11" si="16">100%-H11</f>
        <v>0.7</v>
      </c>
      <c r="K11" s="57">
        <f t="shared" si="3"/>
        <v>0.7</v>
      </c>
      <c r="L11" s="81"/>
      <c r="M11" s="84">
        <v>53560</v>
      </c>
      <c r="N11" s="81"/>
      <c r="O11" s="85">
        <f t="shared" si="4"/>
        <v>37492</v>
      </c>
    </row>
    <row r="12" spans="1:15" x14ac:dyDescent="0.35">
      <c r="A12" s="11" t="s">
        <v>23</v>
      </c>
      <c r="B12" s="52">
        <f>VLOOKUP($A12,'Step 3'!$A$4:$I$23,2,0)</f>
        <v>0.5</v>
      </c>
      <c r="C12" s="56">
        <f t="shared" si="0"/>
        <v>0.5</v>
      </c>
      <c r="D12" s="52">
        <f>VLOOKUP($A12,'Step 3'!$A$4:$I$23,4,0)</f>
        <v>1</v>
      </c>
      <c r="E12" s="56">
        <f t="shared" si="0"/>
        <v>0</v>
      </c>
      <c r="F12" s="52">
        <f>VLOOKUP($A12,'Step 3'!$A$4:$I$23,6,0)</f>
        <v>0.5</v>
      </c>
      <c r="G12" s="56">
        <f t="shared" ref="G12" si="17">100%-F12</f>
        <v>0.5</v>
      </c>
      <c r="H12" s="52">
        <f>VLOOKUP($A12,'Step 3'!$A$4:$I$23,8,0)</f>
        <v>0.5</v>
      </c>
      <c r="I12" s="56">
        <f t="shared" ref="I12" si="18">100%-H12</f>
        <v>0.5</v>
      </c>
      <c r="K12" s="57">
        <f t="shared" si="3"/>
        <v>0.5</v>
      </c>
      <c r="L12" s="81"/>
      <c r="M12" s="84">
        <v>245675</v>
      </c>
      <c r="N12" s="81"/>
      <c r="O12" s="85">
        <f t="shared" si="4"/>
        <v>122837.5</v>
      </c>
    </row>
    <row r="13" spans="1:15" x14ac:dyDescent="0.35">
      <c r="A13" s="11" t="s">
        <v>24</v>
      </c>
      <c r="B13" s="52">
        <f>VLOOKUP($A13,'Step 3'!$A$4:$I$23,2,0)</f>
        <v>0.8</v>
      </c>
      <c r="C13" s="56">
        <f t="shared" si="0"/>
        <v>0.19999999999999996</v>
      </c>
      <c r="D13" s="52">
        <f>VLOOKUP($A13,'Step 3'!$A$4:$I$23,4,0)</f>
        <v>0.7</v>
      </c>
      <c r="E13" s="56">
        <f t="shared" si="0"/>
        <v>0.30000000000000004</v>
      </c>
      <c r="F13" s="52">
        <f>VLOOKUP($A13,'Step 3'!$A$4:$I$23,6,0)</f>
        <v>1</v>
      </c>
      <c r="G13" s="56">
        <f t="shared" ref="G13" si="19">100%-F13</f>
        <v>0</v>
      </c>
      <c r="H13" s="52">
        <f>VLOOKUP($A13,'Step 3'!$A$4:$I$23,8,0)</f>
        <v>1</v>
      </c>
      <c r="I13" s="56">
        <f t="shared" ref="I13" si="20">100%-H13</f>
        <v>0</v>
      </c>
      <c r="K13" s="57">
        <f t="shared" si="3"/>
        <v>0.30000000000000004</v>
      </c>
      <c r="L13" s="81"/>
      <c r="M13" s="84">
        <v>83634</v>
      </c>
      <c r="N13" s="81"/>
      <c r="O13" s="85">
        <f t="shared" si="4"/>
        <v>25090.200000000004</v>
      </c>
    </row>
    <row r="14" spans="1:15" x14ac:dyDescent="0.35">
      <c r="A14" s="11" t="s">
        <v>25</v>
      </c>
      <c r="B14" s="52">
        <f>VLOOKUP($A14,'Step 3'!$A$4:$I$23,2,0)</f>
        <v>0.3</v>
      </c>
      <c r="C14" s="56">
        <f t="shared" si="0"/>
        <v>0.7</v>
      </c>
      <c r="D14" s="52">
        <f>VLOOKUP($A14,'Step 3'!$A$4:$I$23,4,0)</f>
        <v>0.6</v>
      </c>
      <c r="E14" s="56">
        <f t="shared" si="0"/>
        <v>0.4</v>
      </c>
      <c r="F14" s="52">
        <f>VLOOKUP($A14,'Step 3'!$A$4:$I$23,6,0)</f>
        <v>0.3</v>
      </c>
      <c r="G14" s="56">
        <f t="shared" ref="G14" si="21">100%-F14</f>
        <v>0.7</v>
      </c>
      <c r="H14" s="52">
        <f>VLOOKUP($A14,'Step 3'!$A$4:$I$23,8,0)</f>
        <v>0.41</v>
      </c>
      <c r="I14" s="56">
        <f t="shared" ref="I14" si="22">100%-H14</f>
        <v>0.59000000000000008</v>
      </c>
      <c r="K14" s="57">
        <f t="shared" si="3"/>
        <v>0.7</v>
      </c>
      <c r="L14" s="81"/>
      <c r="M14" s="84">
        <v>728092</v>
      </c>
      <c r="N14" s="81"/>
      <c r="O14" s="85">
        <f t="shared" si="4"/>
        <v>509664.39999999997</v>
      </c>
    </row>
    <row r="15" spans="1:15" x14ac:dyDescent="0.35">
      <c r="A15" s="11" t="s">
        <v>26</v>
      </c>
      <c r="B15" s="52">
        <f>VLOOKUP($A15,'Step 3'!$A$4:$I$23,2,0)</f>
        <v>0.9</v>
      </c>
      <c r="C15" s="56">
        <f t="shared" si="0"/>
        <v>9.9999999999999978E-2</v>
      </c>
      <c r="D15" s="52">
        <f>VLOOKUP($A15,'Step 3'!$A$4:$I$23,4,0)</f>
        <v>0.5</v>
      </c>
      <c r="E15" s="56">
        <f t="shared" si="0"/>
        <v>0.5</v>
      </c>
      <c r="F15" s="52">
        <f>VLOOKUP($A15,'Step 3'!$A$4:$I$23,6,0)</f>
        <v>0.1</v>
      </c>
      <c r="G15" s="56">
        <f t="shared" ref="G15" si="23">100%-F15</f>
        <v>0.9</v>
      </c>
      <c r="H15" s="52">
        <f>VLOOKUP($A15,'Step 3'!$A$4:$I$23,8,0)</f>
        <v>0.4</v>
      </c>
      <c r="I15" s="56">
        <f t="shared" ref="I15" si="24">100%-H15</f>
        <v>0.6</v>
      </c>
      <c r="K15" s="57">
        <f t="shared" si="3"/>
        <v>0.9</v>
      </c>
      <c r="L15" s="81"/>
      <c r="M15" s="84">
        <v>10047</v>
      </c>
      <c r="N15" s="81"/>
      <c r="O15" s="85">
        <f t="shared" si="4"/>
        <v>9042.3000000000011</v>
      </c>
    </row>
    <row r="16" spans="1:15" x14ac:dyDescent="0.35">
      <c r="A16" s="11" t="s">
        <v>27</v>
      </c>
      <c r="B16" s="52">
        <f>VLOOKUP($A16,'Step 3'!$A$4:$I$23,2,0)</f>
        <v>0.5</v>
      </c>
      <c r="C16" s="56">
        <f t="shared" si="0"/>
        <v>0.5</v>
      </c>
      <c r="D16" s="52">
        <f>VLOOKUP($A16,'Step 3'!$A$4:$I$23,4,0)</f>
        <v>0.3</v>
      </c>
      <c r="E16" s="56">
        <f t="shared" si="0"/>
        <v>0.7</v>
      </c>
      <c r="F16" s="52">
        <f>VLOOKUP($A16,'Step 3'!$A$4:$I$23,6,0)</f>
        <v>0.4</v>
      </c>
      <c r="G16" s="56">
        <f t="shared" ref="G16" si="25">100%-F16</f>
        <v>0.6</v>
      </c>
      <c r="H16" s="52">
        <f>VLOOKUP($A16,'Step 3'!$A$4:$I$23,8,0)</f>
        <v>0.8</v>
      </c>
      <c r="I16" s="56">
        <f t="shared" ref="I16" si="26">100%-H16</f>
        <v>0.19999999999999996</v>
      </c>
      <c r="K16" s="57">
        <f t="shared" si="3"/>
        <v>0.7</v>
      </c>
      <c r="L16" s="81"/>
      <c r="M16" s="84">
        <v>42344</v>
      </c>
      <c r="N16" s="81"/>
      <c r="O16" s="85">
        <f t="shared" si="4"/>
        <v>29640.799999999999</v>
      </c>
    </row>
    <row r="17" spans="1:15" x14ac:dyDescent="0.35">
      <c r="A17" s="11" t="s">
        <v>28</v>
      </c>
      <c r="B17" s="52">
        <f>VLOOKUP($A17,'Step 3'!$A$4:$I$23,2,0)</f>
        <v>0.5</v>
      </c>
      <c r="C17" s="56">
        <f t="shared" si="0"/>
        <v>0.5</v>
      </c>
      <c r="D17" s="52">
        <f>VLOOKUP($A17,'Step 3'!$A$4:$I$23,4,0)</f>
        <v>0.6</v>
      </c>
      <c r="E17" s="56">
        <f t="shared" si="0"/>
        <v>0.4</v>
      </c>
      <c r="F17" s="52">
        <f>VLOOKUP($A17,'Step 3'!$A$4:$I$23,6,0)</f>
        <v>0.3</v>
      </c>
      <c r="G17" s="56">
        <f t="shared" ref="G17" si="27">100%-F17</f>
        <v>0.7</v>
      </c>
      <c r="H17" s="52">
        <f>VLOOKUP($A17,'Step 3'!$A$4:$I$23,8,0)</f>
        <v>0.3</v>
      </c>
      <c r="I17" s="56">
        <f t="shared" ref="I17" si="28">100%-H17</f>
        <v>0.7</v>
      </c>
      <c r="K17" s="57">
        <f t="shared" si="3"/>
        <v>0.7</v>
      </c>
      <c r="L17" s="81"/>
      <c r="M17" s="84">
        <v>9793</v>
      </c>
      <c r="N17" s="81"/>
      <c r="O17" s="85">
        <f t="shared" si="4"/>
        <v>6855.0999999999995</v>
      </c>
    </row>
    <row r="18" spans="1:15" x14ac:dyDescent="0.35">
      <c r="A18" s="11" t="s">
        <v>29</v>
      </c>
      <c r="B18" s="52">
        <f>VLOOKUP($A18,'Step 3'!$A$4:$I$23,2,0)</f>
        <v>0.9</v>
      </c>
      <c r="C18" s="56">
        <f t="shared" si="0"/>
        <v>9.9999999999999978E-2</v>
      </c>
      <c r="D18" s="52">
        <f>VLOOKUP($A18,'Step 3'!$A$4:$I$23,4,0)</f>
        <v>0.9</v>
      </c>
      <c r="E18" s="56">
        <f t="shared" si="0"/>
        <v>9.9999999999999978E-2</v>
      </c>
      <c r="F18" s="52">
        <f>VLOOKUP($A18,'Step 3'!$A$4:$I$23,6,0)</f>
        <v>0.4</v>
      </c>
      <c r="G18" s="56">
        <f t="shared" ref="G18" si="29">100%-F18</f>
        <v>0.6</v>
      </c>
      <c r="H18" s="52">
        <f>VLOOKUP($A18,'Step 3'!$A$4:$I$23,8,0)</f>
        <v>0.4</v>
      </c>
      <c r="I18" s="56">
        <f t="shared" ref="I18" si="30">100%-H18</f>
        <v>0.6</v>
      </c>
      <c r="K18" s="57">
        <f t="shared" si="3"/>
        <v>0.6</v>
      </c>
      <c r="L18" s="81"/>
      <c r="M18" s="84">
        <v>242789</v>
      </c>
      <c r="N18" s="81"/>
      <c r="O18" s="85">
        <f t="shared" si="4"/>
        <v>145673.4</v>
      </c>
    </row>
    <row r="19" spans="1:15" x14ac:dyDescent="0.35">
      <c r="A19" s="11" t="s">
        <v>30</v>
      </c>
      <c r="B19" s="52">
        <f>VLOOKUP($A19,'Step 3'!$A$4:$I$23,2,0)</f>
        <v>0.3</v>
      </c>
      <c r="C19" s="56">
        <f t="shared" si="0"/>
        <v>0.7</v>
      </c>
      <c r="D19" s="52">
        <f>VLOOKUP($A19,'Step 3'!$A$4:$I$23,4,0)</f>
        <v>1</v>
      </c>
      <c r="E19" s="56">
        <f t="shared" si="0"/>
        <v>0</v>
      </c>
      <c r="F19" s="52">
        <f>VLOOKUP($A19,'Step 3'!$A$4:$I$23,6,0)</f>
        <v>0.5</v>
      </c>
      <c r="G19" s="56">
        <f t="shared" ref="G19" si="31">100%-F19</f>
        <v>0.5</v>
      </c>
      <c r="H19" s="52">
        <f>VLOOKUP($A19,'Step 3'!$A$4:$I$23,8,0)</f>
        <v>0.5</v>
      </c>
      <c r="I19" s="56">
        <f t="shared" ref="I19" si="32">100%-H19</f>
        <v>0.5</v>
      </c>
      <c r="K19" s="57">
        <f t="shared" si="3"/>
        <v>0.7</v>
      </c>
      <c r="L19" s="81"/>
      <c r="M19" s="84">
        <v>76348</v>
      </c>
      <c r="N19" s="81"/>
      <c r="O19" s="85">
        <f t="shared" si="4"/>
        <v>53443.6</v>
      </c>
    </row>
    <row r="20" spans="1:15" x14ac:dyDescent="0.35">
      <c r="A20" s="11" t="s">
        <v>31</v>
      </c>
      <c r="B20" s="52">
        <f>VLOOKUP($A20,'Step 3'!$A$4:$I$23,2,0)</f>
        <v>0.2</v>
      </c>
      <c r="C20" s="56">
        <f t="shared" si="0"/>
        <v>0.8</v>
      </c>
      <c r="D20" s="52">
        <f>VLOOKUP($A20,'Step 3'!$A$4:$I$23,4,0)</f>
        <v>0.9</v>
      </c>
      <c r="E20" s="56">
        <f t="shared" si="0"/>
        <v>9.9999999999999978E-2</v>
      </c>
      <c r="F20" s="52">
        <f>VLOOKUP($A20,'Step 3'!$A$4:$I$23,6,0)</f>
        <v>0.8</v>
      </c>
      <c r="G20" s="56">
        <f t="shared" ref="G20" si="33">100%-F20</f>
        <v>0.19999999999999996</v>
      </c>
      <c r="H20" s="52">
        <f>VLOOKUP($A20,'Step 3'!$A$4:$I$23,8,0)</f>
        <v>0.8</v>
      </c>
      <c r="I20" s="56">
        <f t="shared" ref="I20" si="34">100%-H20</f>
        <v>0.19999999999999996</v>
      </c>
      <c r="K20" s="57">
        <f t="shared" si="3"/>
        <v>0.8</v>
      </c>
      <c r="L20" s="81"/>
      <c r="M20" s="84">
        <v>428558</v>
      </c>
      <c r="N20" s="81"/>
      <c r="O20" s="85">
        <f t="shared" si="4"/>
        <v>342846.4</v>
      </c>
    </row>
    <row r="21" spans="1:15" x14ac:dyDescent="0.35">
      <c r="A21" s="11" t="s">
        <v>32</v>
      </c>
      <c r="B21" s="52">
        <f>VLOOKUP($A21,'Step 3'!$A$4:$I$23,2,0)</f>
        <v>0.8</v>
      </c>
      <c r="C21" s="56">
        <f t="shared" si="0"/>
        <v>0.19999999999999996</v>
      </c>
      <c r="D21" s="52">
        <f>VLOOKUP($A21,'Step 3'!$A$4:$I$23,4,0)</f>
        <v>0.1</v>
      </c>
      <c r="E21" s="56">
        <f t="shared" si="0"/>
        <v>0.9</v>
      </c>
      <c r="F21" s="52">
        <f>VLOOKUP($A21,'Step 3'!$A$4:$I$23,6,0)</f>
        <v>0.6</v>
      </c>
      <c r="G21" s="56">
        <f t="shared" ref="G21" si="35">100%-F21</f>
        <v>0.4</v>
      </c>
      <c r="H21" s="52">
        <f>VLOOKUP($A21,'Step 3'!$A$4:$I$23,8,0)</f>
        <v>0.6</v>
      </c>
      <c r="I21" s="56">
        <f t="shared" ref="I21" si="36">100%-H21</f>
        <v>0.4</v>
      </c>
      <c r="K21" s="57">
        <f t="shared" si="3"/>
        <v>0.9</v>
      </c>
      <c r="L21" s="81"/>
      <c r="M21" s="84">
        <v>34525</v>
      </c>
      <c r="N21" s="81"/>
      <c r="O21" s="85">
        <f t="shared" si="4"/>
        <v>31072.5</v>
      </c>
    </row>
    <row r="22" spans="1:15" x14ac:dyDescent="0.35">
      <c r="A22" s="11" t="s">
        <v>33</v>
      </c>
      <c r="B22" s="52">
        <f>VLOOKUP($A22,'Step 3'!$A$4:$I$23,2,0)</f>
        <v>0.6</v>
      </c>
      <c r="C22" s="56">
        <f t="shared" si="0"/>
        <v>0.4</v>
      </c>
      <c r="D22" s="52">
        <f>VLOOKUP($A22,'Step 3'!$A$4:$I$23,4,0)</f>
        <v>0.8</v>
      </c>
      <c r="E22" s="56">
        <f t="shared" si="0"/>
        <v>0.19999999999999996</v>
      </c>
      <c r="F22" s="52">
        <f>VLOOKUP($A22,'Step 3'!$A$4:$I$23,6,0)</f>
        <v>0.3</v>
      </c>
      <c r="G22" s="56">
        <f t="shared" ref="G22" si="37">100%-F22</f>
        <v>0.7</v>
      </c>
      <c r="H22" s="52">
        <f>VLOOKUP($A22,'Step 3'!$A$4:$I$23,8,0)</f>
        <v>0.9</v>
      </c>
      <c r="I22" s="56">
        <f t="shared" ref="I22" si="38">100%-H22</f>
        <v>9.9999999999999978E-2</v>
      </c>
      <c r="K22" s="57">
        <f t="shared" si="3"/>
        <v>0.7</v>
      </c>
      <c r="L22" s="81"/>
      <c r="M22" s="84">
        <v>3482</v>
      </c>
      <c r="N22" s="81"/>
      <c r="O22" s="85">
        <f t="shared" si="4"/>
        <v>2437.3999999999996</v>
      </c>
    </row>
    <row r="23" spans="1:15" x14ac:dyDescent="0.35">
      <c r="A23" s="11" t="s">
        <v>34</v>
      </c>
      <c r="B23" s="52">
        <f>VLOOKUP($A23,'Step 3'!$A$4:$I$23,2,0)</f>
        <v>0.3</v>
      </c>
      <c r="C23" s="56">
        <f t="shared" si="0"/>
        <v>0.7</v>
      </c>
      <c r="D23" s="52">
        <f>VLOOKUP($A23,'Step 3'!$A$4:$I$23,4,0)</f>
        <v>0.9</v>
      </c>
      <c r="E23" s="56">
        <f t="shared" si="0"/>
        <v>9.9999999999999978E-2</v>
      </c>
      <c r="F23" s="52">
        <f>VLOOKUP($A23,'Step 3'!$A$4:$I$23,6,0)</f>
        <v>0.9</v>
      </c>
      <c r="G23" s="56">
        <f t="shared" ref="G23" si="39">100%-F23</f>
        <v>9.9999999999999978E-2</v>
      </c>
      <c r="H23" s="52">
        <f>VLOOKUP($A23,'Step 3'!$A$4:$I$23,8,0)</f>
        <v>0.9</v>
      </c>
      <c r="I23" s="56">
        <f t="shared" ref="I23" si="40">100%-H23</f>
        <v>9.9999999999999978E-2</v>
      </c>
      <c r="K23" s="57">
        <f t="shared" si="3"/>
        <v>0.7</v>
      </c>
      <c r="L23" s="81"/>
      <c r="M23" s="84">
        <v>58723</v>
      </c>
      <c r="N23" s="81"/>
      <c r="O23" s="85">
        <f t="shared" si="4"/>
        <v>41106.1</v>
      </c>
    </row>
  </sheetData>
  <mergeCells count="6">
    <mergeCell ref="C1:I1"/>
    <mergeCell ref="A2:A3"/>
    <mergeCell ref="H2:I2"/>
    <mergeCell ref="F2:G2"/>
    <mergeCell ref="D2:E2"/>
    <mergeCell ref="B2:C2"/>
  </mergeCells>
  <conditionalFormatting sqref="E4 C4 G4 I4">
    <cfRule type="colorScale" priority="2">
      <colorScale>
        <cfvo type="min"/>
        <cfvo type="percentile" val="50"/>
        <cfvo type="max"/>
        <color theme="5" tint="0.79998168889431442"/>
        <color theme="5" tint="0.39997558519241921"/>
        <color theme="5" tint="-0.499984740745262"/>
      </colorScale>
    </cfRule>
  </conditionalFormatting>
  <conditionalFormatting sqref="C5:C23 E5:E23 G5:G23 I5:I23">
    <cfRule type="colorScale" priority="1">
      <colorScale>
        <cfvo type="min"/>
        <cfvo type="percentile" val="50"/>
        <cfvo type="max"/>
        <color theme="5" tint="0.79998168889431442"/>
        <color theme="5" tint="0.39997558519241921"/>
        <color theme="5" tint="-0.499984740745262"/>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Step 1-2</vt:lpstr>
      <vt:lpstr>Step 3</vt:lpstr>
      <vt:lpstr>Step 4</vt:lpstr>
      <vt:lpstr>Step 5</vt:lpstr>
      <vt:lpstr>Max PIN</vt:lpstr>
      <vt:lpstr>'READ ME'!_ftn2</vt:lpstr>
      <vt:lpstr>'READ ME'!_ftnref1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Rebecka Rydberg</cp:lastModifiedBy>
  <dcterms:created xsi:type="dcterms:W3CDTF">2021-06-22T12:11:00Z</dcterms:created>
  <dcterms:modified xsi:type="dcterms:W3CDTF">2022-06-06T12:46:08Z</dcterms:modified>
</cp:coreProperties>
</file>