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HNO_HRP/HNO PIN 2022/GWC guidance/Calculation sheet/FR/"/>
    </mc:Choice>
  </mc:AlternateContent>
  <xr:revisionPtr revIDLastSave="614" documentId="8_{5967D4E9-FBF5-46AC-A69F-E409A9D39262}" xr6:coauthVersionLast="45" xr6:coauthVersionMax="45" xr10:uidLastSave="{927AA5D3-BEB2-4465-805D-57DC730AC2E9}"/>
  <bookViews>
    <workbookView xWindow="-110" yWindow="-110" windowWidth="19420" windowHeight="10400" firstSheet="1" activeTab="7" xr2:uid="{35FDF030-0669-42C0-92AE-B7FFEB4AB911}"/>
  </bookViews>
  <sheets>
    <sheet name="READ ME" sheetId="1" r:id="rId1"/>
    <sheet name="Step 1-2" sheetId="2" r:id="rId2"/>
    <sheet name="Step 3 " sheetId="3" r:id="rId3"/>
    <sheet name="Step 4" sheetId="14" r:id="rId4"/>
    <sheet name="Step 5" sheetId="16" r:id="rId5"/>
    <sheet name="Step 6" sheetId="15" r:id="rId6"/>
    <sheet name="Step 7" sheetId="18" r:id="rId7"/>
    <sheet name="Step 8" sheetId="17" r:id="rId8"/>
  </sheets>
  <definedNames>
    <definedName name="_xlnm._FilterDatabase" localSheetId="1" hidden="1">'Step 1-2'!$A$3:$F$3</definedName>
    <definedName name="_ftn1" localSheetId="0">'READ ME'!$B$13</definedName>
    <definedName name="_ftn2" localSheetId="0">'READ ME'!$B$14</definedName>
    <definedName name="_ftnref1" localSheetId="0">'READ ME'!$B$3</definedName>
    <definedName name="_ftnref2" localSheetId="0">'READ ME'!$B$6</definedName>
  </definedNames>
  <calcPr calcId="191029"/>
  <pivotCaches>
    <pivotCache cacheId="6"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7" l="1"/>
  <c r="I10" i="17" s="1"/>
  <c r="C9" i="17"/>
  <c r="I9" i="17" s="1"/>
  <c r="G10" i="17"/>
  <c r="F10" i="17"/>
  <c r="E10" i="17"/>
  <c r="D10" i="17"/>
  <c r="J10" i="17" s="1"/>
  <c r="G9" i="17"/>
  <c r="M9" i="17" s="1"/>
  <c r="F9" i="17"/>
  <c r="L9" i="17" s="1"/>
  <c r="E9" i="17"/>
  <c r="K9" i="17" s="1"/>
  <c r="D9" i="17"/>
  <c r="J9" i="17" s="1"/>
  <c r="C6" i="17"/>
  <c r="I6" i="17" s="1"/>
  <c r="D6" i="17"/>
  <c r="J6" i="17" s="1"/>
  <c r="E6" i="17"/>
  <c r="K6" i="17" s="1"/>
  <c r="F6" i="17"/>
  <c r="L6" i="17" s="1"/>
  <c r="G6" i="17"/>
  <c r="M6" i="17" s="1"/>
  <c r="G5" i="17"/>
  <c r="M5" i="17" s="1"/>
  <c r="F5" i="17"/>
  <c r="L5" i="17" s="1"/>
  <c r="E5" i="17"/>
  <c r="K5" i="17" s="1"/>
  <c r="D5" i="17"/>
  <c r="J5" i="17" s="1"/>
  <c r="C5" i="17"/>
  <c r="I5" i="17" s="1"/>
  <c r="B5" i="18"/>
  <c r="C5" i="18"/>
  <c r="D5" i="18"/>
  <c r="E5" i="18"/>
  <c r="F5" i="18"/>
  <c r="F4" i="18"/>
  <c r="E4" i="18"/>
  <c r="D4" i="18"/>
  <c r="C4" i="18"/>
  <c r="B4" i="18"/>
  <c r="M10" i="17"/>
  <c r="L10" i="17"/>
  <c r="K10" i="17"/>
  <c r="J22" i="14"/>
  <c r="I22" i="14"/>
  <c r="H22" i="14"/>
  <c r="G22" i="14"/>
  <c r="F22" i="14"/>
  <c r="E22" i="14"/>
  <c r="D22" i="14"/>
  <c r="J21" i="14"/>
  <c r="I21" i="14"/>
  <c r="H21" i="14"/>
  <c r="G21" i="14"/>
  <c r="F21" i="14"/>
  <c r="E21" i="14"/>
  <c r="J20" i="14"/>
  <c r="I20" i="14"/>
  <c r="H20" i="14"/>
  <c r="G20" i="14"/>
  <c r="F20" i="14"/>
  <c r="E20" i="14"/>
  <c r="J19" i="14"/>
  <c r="I19" i="14"/>
  <c r="H19" i="14"/>
  <c r="G19" i="14"/>
  <c r="F19" i="14"/>
  <c r="E19" i="14"/>
  <c r="J18" i="14"/>
  <c r="I18" i="14"/>
  <c r="H18" i="14"/>
  <c r="G18" i="14"/>
  <c r="F18" i="14"/>
  <c r="E18" i="14"/>
  <c r="D18" i="14"/>
  <c r="J17" i="14"/>
  <c r="I17" i="14"/>
  <c r="H17" i="14"/>
  <c r="G17" i="14"/>
  <c r="F17" i="14"/>
  <c r="E17" i="14"/>
  <c r="J16" i="14"/>
  <c r="I16" i="14"/>
  <c r="H16" i="14"/>
  <c r="G16" i="14"/>
  <c r="F16" i="14"/>
  <c r="E16" i="14"/>
  <c r="D16" i="14"/>
  <c r="J15" i="14"/>
  <c r="I15" i="14"/>
  <c r="H15" i="14"/>
  <c r="G15" i="14"/>
  <c r="F15" i="14"/>
  <c r="E15" i="14"/>
  <c r="D15" i="14"/>
  <c r="J14" i="14"/>
  <c r="I14" i="14"/>
  <c r="H14" i="14"/>
  <c r="G14" i="14"/>
  <c r="F14" i="14"/>
  <c r="E14" i="14"/>
  <c r="D14" i="14"/>
  <c r="J13" i="14"/>
  <c r="I13" i="14"/>
  <c r="H13" i="14"/>
  <c r="G13" i="14"/>
  <c r="F13" i="14"/>
  <c r="E13" i="14"/>
  <c r="D13" i="14"/>
  <c r="J12" i="14"/>
  <c r="I12" i="14"/>
  <c r="H12" i="14"/>
  <c r="G12" i="14"/>
  <c r="F12" i="14"/>
  <c r="D12" i="14"/>
  <c r="J11" i="14"/>
  <c r="I11" i="14"/>
  <c r="H11" i="14"/>
  <c r="G11" i="14"/>
  <c r="F11" i="14"/>
  <c r="E11" i="14"/>
  <c r="D11" i="14"/>
  <c r="J10" i="14"/>
  <c r="I10" i="14"/>
  <c r="H10" i="14"/>
  <c r="G10" i="14"/>
  <c r="F10" i="14"/>
  <c r="E10" i="14"/>
  <c r="D10" i="14"/>
  <c r="J9" i="14"/>
  <c r="I9" i="14"/>
  <c r="H9" i="14"/>
  <c r="G9" i="14"/>
  <c r="F9" i="14"/>
  <c r="E9" i="14"/>
  <c r="J8" i="14"/>
  <c r="I8" i="14"/>
  <c r="H8" i="14"/>
  <c r="G8" i="14"/>
  <c r="F8" i="14"/>
  <c r="E8" i="14"/>
  <c r="D8" i="14"/>
  <c r="J7" i="14"/>
  <c r="I7" i="14"/>
  <c r="H7" i="14"/>
  <c r="G7" i="14"/>
  <c r="F7" i="14"/>
  <c r="D7" i="14"/>
  <c r="J6" i="14"/>
  <c r="I6" i="14"/>
  <c r="H6" i="14"/>
  <c r="G6" i="14"/>
  <c r="F6" i="14"/>
  <c r="E6" i="14"/>
  <c r="J5" i="14"/>
  <c r="I5" i="14"/>
  <c r="H5" i="14"/>
  <c r="G5" i="14"/>
  <c r="F5" i="14"/>
  <c r="E5" i="14"/>
  <c r="J4" i="14"/>
  <c r="H4" i="14"/>
  <c r="E4" i="14"/>
  <c r="J3" i="14"/>
  <c r="I3" i="14"/>
  <c r="H3" i="14"/>
  <c r="G3" i="14"/>
  <c r="E3" i="14"/>
  <c r="D3" i="14"/>
  <c r="R23" i="3"/>
  <c r="R5" i="3"/>
  <c r="R6" i="3"/>
  <c r="R7" i="3"/>
  <c r="R8" i="3"/>
  <c r="R9" i="3"/>
  <c r="R10" i="3"/>
  <c r="R11" i="3"/>
  <c r="R12" i="3"/>
  <c r="R13" i="3"/>
  <c r="R14" i="3"/>
  <c r="R15" i="3"/>
  <c r="R16" i="3"/>
  <c r="R17" i="3"/>
  <c r="R18" i="3"/>
  <c r="R19" i="3"/>
  <c r="R20" i="3"/>
  <c r="R21" i="3"/>
  <c r="R22" i="3"/>
  <c r="R4" i="3"/>
  <c r="P5" i="3"/>
  <c r="I4" i="14" s="1"/>
  <c r="P6" i="3"/>
  <c r="P7" i="3"/>
  <c r="P8" i="3"/>
  <c r="P9" i="3"/>
  <c r="P10" i="3"/>
  <c r="P11" i="3"/>
  <c r="P12" i="3"/>
  <c r="P13" i="3"/>
  <c r="P14" i="3"/>
  <c r="P15" i="3"/>
  <c r="P16" i="3"/>
  <c r="P17" i="3"/>
  <c r="P18" i="3"/>
  <c r="P19" i="3"/>
  <c r="P20" i="3"/>
  <c r="P21" i="3"/>
  <c r="P22" i="3"/>
  <c r="P23" i="3"/>
  <c r="P4" i="3"/>
  <c r="N5" i="3"/>
  <c r="N6" i="3"/>
  <c r="N7" i="3"/>
  <c r="N8" i="3"/>
  <c r="N9" i="3"/>
  <c r="N10" i="3"/>
  <c r="N11" i="3"/>
  <c r="N12" i="3"/>
  <c r="N13" i="3"/>
  <c r="N14" i="3"/>
  <c r="N15" i="3"/>
  <c r="N16" i="3"/>
  <c r="N17" i="3"/>
  <c r="N18" i="3"/>
  <c r="N19" i="3"/>
  <c r="N20" i="3"/>
  <c r="N21" i="3"/>
  <c r="N22" i="3"/>
  <c r="N23" i="3"/>
  <c r="N4" i="3"/>
  <c r="K5" i="3"/>
  <c r="G4" i="14" s="1"/>
  <c r="K6" i="3"/>
  <c r="K7" i="3"/>
  <c r="K8" i="3"/>
  <c r="K9" i="3"/>
  <c r="K10" i="3"/>
  <c r="K11" i="3"/>
  <c r="K12" i="3"/>
  <c r="K13" i="3"/>
  <c r="K14" i="3"/>
  <c r="K15" i="3"/>
  <c r="K16" i="3"/>
  <c r="K17" i="3"/>
  <c r="K18" i="3"/>
  <c r="K19" i="3"/>
  <c r="K20" i="3"/>
  <c r="K21" i="3"/>
  <c r="K22" i="3"/>
  <c r="K23" i="3"/>
  <c r="K4" i="3"/>
  <c r="I5" i="3"/>
  <c r="F4" i="14" s="1"/>
  <c r="I6" i="3"/>
  <c r="I7" i="3"/>
  <c r="I8" i="3"/>
  <c r="I9" i="3"/>
  <c r="I10" i="3"/>
  <c r="I11" i="3"/>
  <c r="I12" i="3"/>
  <c r="I13" i="3"/>
  <c r="I14" i="3"/>
  <c r="I15" i="3"/>
  <c r="I16" i="3"/>
  <c r="I17" i="3"/>
  <c r="I18" i="3"/>
  <c r="I19" i="3"/>
  <c r="I20" i="3"/>
  <c r="I21" i="3"/>
  <c r="I22" i="3"/>
  <c r="I23" i="3"/>
  <c r="G5" i="3"/>
  <c r="G6" i="3"/>
  <c r="G7" i="3"/>
  <c r="G8" i="3"/>
  <c r="E7" i="14" s="1"/>
  <c r="G9" i="3"/>
  <c r="G10" i="3"/>
  <c r="G11" i="3"/>
  <c r="G12" i="3"/>
  <c r="G13" i="3"/>
  <c r="E12" i="14" s="1"/>
  <c r="G14" i="3"/>
  <c r="G15" i="3"/>
  <c r="G16" i="3"/>
  <c r="G17" i="3"/>
  <c r="G18" i="3"/>
  <c r="G19" i="3"/>
  <c r="G20" i="3"/>
  <c r="G21" i="3"/>
  <c r="G22" i="3"/>
  <c r="G23" i="3"/>
  <c r="I4" i="3"/>
  <c r="F3" i="14" s="1"/>
  <c r="G4" i="3"/>
  <c r="E5" i="3"/>
  <c r="D4" i="14" s="1"/>
  <c r="E6" i="3"/>
  <c r="D5" i="14" s="1"/>
  <c r="E7" i="3"/>
  <c r="D6" i="14" s="1"/>
  <c r="E8" i="3"/>
  <c r="E9" i="3"/>
  <c r="E10" i="3"/>
  <c r="D9" i="14" s="1"/>
  <c r="E11" i="3"/>
  <c r="E12" i="3"/>
  <c r="E13" i="3"/>
  <c r="E14" i="3"/>
  <c r="E15" i="3"/>
  <c r="E16" i="3"/>
  <c r="E17" i="3"/>
  <c r="E18" i="3"/>
  <c r="D17" i="14" s="1"/>
  <c r="E19" i="3"/>
  <c r="E20" i="3"/>
  <c r="D19" i="14" s="1"/>
  <c r="E21" i="3"/>
  <c r="D20" i="14" s="1"/>
  <c r="E22" i="3"/>
  <c r="D21" i="14" s="1"/>
  <c r="E23" i="3"/>
  <c r="E4" i="3"/>
  <c r="O10" i="17" l="1"/>
  <c r="O6" i="17"/>
  <c r="O5" i="17"/>
  <c r="P5" i="17" s="1"/>
  <c r="H5" i="18"/>
  <c r="H4" i="18"/>
  <c r="O9" i="17"/>
  <c r="P9" i="17" s="1"/>
  <c r="N9" i="14"/>
  <c r="G9" i="16" s="1"/>
  <c r="N17" i="14"/>
  <c r="G17" i="16" s="1"/>
  <c r="J17" i="16" s="1"/>
  <c r="D17" i="15" s="1"/>
  <c r="N5" i="14"/>
  <c r="G5" i="16" s="1"/>
  <c r="N13" i="14"/>
  <c r="G13" i="16" s="1"/>
  <c r="N21" i="14"/>
  <c r="G21" i="16" s="1"/>
  <c r="J21" i="16" s="1"/>
  <c r="D21" i="15" s="1"/>
  <c r="L5" i="14"/>
  <c r="L13" i="14"/>
  <c r="L21" i="14"/>
  <c r="L4" i="14"/>
  <c r="N10" i="14"/>
  <c r="G10" i="16" s="1"/>
  <c r="L12" i="14"/>
  <c r="N18" i="14"/>
  <c r="G18" i="16" s="1"/>
  <c r="L20" i="14"/>
  <c r="L3" i="14"/>
  <c r="L11" i="14"/>
  <c r="L19" i="14"/>
  <c r="N8" i="14"/>
  <c r="G8" i="16" s="1"/>
  <c r="N16" i="14"/>
  <c r="G16" i="16" s="1"/>
  <c r="J16" i="16" s="1"/>
  <c r="D16" i="15" s="1"/>
  <c r="N20" i="14"/>
  <c r="G20" i="16" s="1"/>
  <c r="J20" i="16" s="1"/>
  <c r="D20" i="15" s="1"/>
  <c r="L7" i="14"/>
  <c r="N4" i="14"/>
  <c r="G4" i="16" s="1"/>
  <c r="L6" i="14"/>
  <c r="N12" i="14"/>
  <c r="G12" i="16" s="1"/>
  <c r="J12" i="16" s="1"/>
  <c r="D12" i="15" s="1"/>
  <c r="L14" i="14"/>
  <c r="L22" i="14"/>
  <c r="N3" i="14"/>
  <c r="G3" i="16" s="1"/>
  <c r="N11" i="14"/>
  <c r="G11" i="16" s="1"/>
  <c r="N19" i="14"/>
  <c r="G19" i="16" s="1"/>
  <c r="J19" i="16" s="1"/>
  <c r="D19" i="15" s="1"/>
  <c r="L10" i="14"/>
  <c r="L18" i="14"/>
  <c r="N7" i="14"/>
  <c r="G7" i="16" s="1"/>
  <c r="L9" i="14"/>
  <c r="N15" i="14"/>
  <c r="G15" i="16" s="1"/>
  <c r="L17" i="14"/>
  <c r="N6" i="14"/>
  <c r="G6" i="16" s="1"/>
  <c r="L8" i="14"/>
  <c r="N14" i="14"/>
  <c r="G14" i="16" s="1"/>
  <c r="J14" i="16" s="1"/>
  <c r="D14" i="15" s="1"/>
  <c r="L16" i="14"/>
  <c r="N22" i="14"/>
  <c r="G22" i="16" s="1"/>
  <c r="L15" i="14"/>
  <c r="M17" i="14" l="1"/>
  <c r="F17" i="16" s="1"/>
  <c r="I17" i="16" s="1"/>
  <c r="E17" i="16"/>
  <c r="M4" i="14"/>
  <c r="F4" i="16" s="1"/>
  <c r="I4" i="16" s="1"/>
  <c r="J4" i="16" s="1"/>
  <c r="D4" i="15" s="1"/>
  <c r="E4" i="16"/>
  <c r="M15" i="14"/>
  <c r="F15" i="16" s="1"/>
  <c r="I15" i="16" s="1"/>
  <c r="J15" i="16" s="1"/>
  <c r="D15" i="15" s="1"/>
  <c r="E15" i="16"/>
  <c r="M9" i="14"/>
  <c r="F9" i="16" s="1"/>
  <c r="I9" i="16" s="1"/>
  <c r="J9" i="16" s="1"/>
  <c r="D9" i="15" s="1"/>
  <c r="E9" i="16"/>
  <c r="M14" i="14"/>
  <c r="F14" i="16" s="1"/>
  <c r="I14" i="16" s="1"/>
  <c r="E14" i="16"/>
  <c r="M19" i="14"/>
  <c r="F19" i="16" s="1"/>
  <c r="I19" i="16" s="1"/>
  <c r="E19" i="16"/>
  <c r="M21" i="14"/>
  <c r="F21" i="16" s="1"/>
  <c r="I21" i="16" s="1"/>
  <c r="E21" i="16"/>
  <c r="M11" i="14"/>
  <c r="F11" i="16" s="1"/>
  <c r="I11" i="16" s="1"/>
  <c r="J11" i="16" s="1"/>
  <c r="D11" i="15" s="1"/>
  <c r="E11" i="16"/>
  <c r="M13" i="14"/>
  <c r="F13" i="16" s="1"/>
  <c r="I13" i="16" s="1"/>
  <c r="J13" i="16" s="1"/>
  <c r="D13" i="15" s="1"/>
  <c r="E13" i="16"/>
  <c r="M18" i="14"/>
  <c r="F18" i="16" s="1"/>
  <c r="I18" i="16" s="1"/>
  <c r="J18" i="16" s="1"/>
  <c r="D18" i="15" s="1"/>
  <c r="E18" i="16"/>
  <c r="M3" i="14"/>
  <c r="F3" i="16" s="1"/>
  <c r="I3" i="16" s="1"/>
  <c r="J3" i="16" s="1"/>
  <c r="D3" i="15" s="1"/>
  <c r="E3" i="16"/>
  <c r="M5" i="14"/>
  <c r="F5" i="16" s="1"/>
  <c r="I5" i="16" s="1"/>
  <c r="J5" i="16" s="1"/>
  <c r="D5" i="15" s="1"/>
  <c r="E5" i="16"/>
  <c r="M20" i="14"/>
  <c r="F20" i="16" s="1"/>
  <c r="I20" i="16" s="1"/>
  <c r="E20" i="16"/>
  <c r="M22" i="14"/>
  <c r="F22" i="16" s="1"/>
  <c r="I22" i="16" s="1"/>
  <c r="J22" i="16" s="1"/>
  <c r="D22" i="15" s="1"/>
  <c r="E22" i="16"/>
  <c r="M16" i="14"/>
  <c r="F16" i="16" s="1"/>
  <c r="I16" i="16" s="1"/>
  <c r="E16" i="16"/>
  <c r="M6" i="14"/>
  <c r="F6" i="16" s="1"/>
  <c r="I6" i="16" s="1"/>
  <c r="J6" i="16" s="1"/>
  <c r="D6" i="15" s="1"/>
  <c r="E6" i="16"/>
  <c r="M10" i="14"/>
  <c r="F10" i="16" s="1"/>
  <c r="I10" i="16" s="1"/>
  <c r="J10" i="16" s="1"/>
  <c r="D10" i="15" s="1"/>
  <c r="E10" i="16"/>
  <c r="M8" i="14"/>
  <c r="F8" i="16" s="1"/>
  <c r="I8" i="16" s="1"/>
  <c r="J8" i="16" s="1"/>
  <c r="D8" i="15" s="1"/>
  <c r="E8" i="16"/>
  <c r="M7" i="14"/>
  <c r="F7" i="16" s="1"/>
  <c r="I7" i="16" s="1"/>
  <c r="J7" i="16" s="1"/>
  <c r="D7" i="15" s="1"/>
  <c r="E7" i="16"/>
  <c r="M12" i="14"/>
  <c r="F12" i="16" s="1"/>
  <c r="I12" i="16" s="1"/>
  <c r="E12" i="16"/>
</calcChain>
</file>

<file path=xl/sharedStrings.xml><?xml version="1.0" encoding="utf-8"?>
<sst xmlns="http://schemas.openxmlformats.org/spreadsheetml/2006/main" count="540" uniqueCount="129">
  <si>
    <t>Area</t>
  </si>
  <si>
    <t>Yes</t>
  </si>
  <si>
    <t>yes</t>
  </si>
  <si>
    <t>no</t>
  </si>
  <si>
    <t>improved</t>
  </si>
  <si>
    <t>unimproved</t>
  </si>
  <si>
    <t>surface</t>
  </si>
  <si>
    <t>Row Labels</t>
  </si>
  <si>
    <t>Grand Total</t>
  </si>
  <si>
    <t>Column Labels</t>
  </si>
  <si>
    <t>&gt;15</t>
  </si>
  <si>
    <t>&lt;15</t>
  </si>
  <si>
    <t>&gt;20</t>
  </si>
  <si>
    <t>&lt;20</t>
  </si>
  <si>
    <t>Count of Final severity score</t>
  </si>
  <si>
    <t>Ce document est destiné à servir de modèle pour le calcul du PIN en utilisant le scénario B. Le modèle actuel utilise des indicateurs et des données au niveau des ménages, mais il peut également être utilisé avec des données au niveau de la zone (sauter uniquement l'étape 6).</t>
  </si>
  <si>
    <t>Identifier les indicateurs critiques et les indicateurs composés (par exemple moins de 15 litres d'eau par jour et par personne) comme mentionné dans la section 1.1 ci-dessus</t>
  </si>
  <si>
    <t>Appliquez des scores binaires pour chaque indicateur. Par exemple, « le ménage a-t-il accès à moins de 15 litres d'eau par personne et par jour ? où Oui = 1 et Non = 0</t>
  </si>
  <si>
    <t>a) Si vous disposez de données au niveau de la zone pour les indicateurs indirects provenant d'autres sources (autres données de cluster et SDR), calculez le score pour chaque indicateur pour toutes les zones/groupes de population et appliquez le score aux données des ménages.</t>
  </si>
  <si>
    <t>Calculez le score total pour les indicateurs composés et critiques respectivement pour chaque ménage avant de calculer le pourcentage du score du ménage sur le score total possible (c'est-à-dire si vous avez cinq indicateurs, le score total est de cinq).</t>
  </si>
  <si>
    <t>a) Notation des ménages avec un pourcentage d'indicateur composé entre 0-33% en sévérité 1, 34-66 % en sévérité 2 et 67-100% en sévérité 3</t>
  </si>
  <si>
    <t>Calculez le pourcentage de ménages dans chaque zone, et par groupe de population le cas échéant.</t>
  </si>
  <si>
    <t>Étapes clés</t>
  </si>
  <si>
    <t>Illustration du processus</t>
  </si>
  <si>
    <t>Identifier les indicateurs et appliquer des scores binaires</t>
  </si>
  <si>
    <t>Chaque indicateur est binaire, ce qui signifie que vous devez identifier ce qui constitue un « écart » dans votre contexte donné. Les indicateurs et les scores binaires utilisés ici ne sont que des exemples et vous pouvez avoir plus ou moins d'indicateurs selon la pertinence.</t>
  </si>
  <si>
    <t>Pourcentage de ménages ayant accès à une quantité d'eau adéquate/suffisante (ou calcul ou litres/personne/jour)</t>
  </si>
  <si>
    <t>Pourcentage de ménages ayant accès à des sources d'eau de qualité suffisante</t>
  </si>
  <si>
    <t>Pourcentage de ménages utilisant une installation d'assainissement - par type d'installation d'assainissement utilisée</t>
  </si>
  <si>
    <t>Pourcentage de ménages partageant des latrines avec moins de 20 personnes</t>
  </si>
  <si>
    <t>Pourcentage de ménages ayant accès à une installation de lavage des mains avec de l'eau et du savon à la maison</t>
  </si>
  <si>
    <t>Pourcentage de ménages s'engageant dans des mécanismes d'adaptation négatifs aux problèmes d'accès à WASH</t>
  </si>
  <si>
    <t>La région est un point chaud du choléra</t>
  </si>
  <si>
    <t>Ménage</t>
  </si>
  <si>
    <t>Zone</t>
  </si>
  <si>
    <t>Accès HH &gt;15 litre d'eau / personne / jour</t>
  </si>
  <si>
    <t>Accès des ménages à une source d'eau améliorée</t>
  </si>
  <si>
    <t>Les ménages utilisent des installations sanitaires améliorées</t>
  </si>
  <si>
    <t>HH partage la latrine avec moins de 20 personnes</t>
  </si>
  <si>
    <t>HH a accès à une installation de lavage des mains avec du savon et de l'eau disponibles</t>
  </si>
  <si>
    <t>HH ne s'engage pas dans des mécanismes d'adaptation négatifs</t>
  </si>
  <si>
    <t>Non</t>
  </si>
  <si>
    <t>Accès ménage &lt;15 litre d'eau / personne / jour</t>
  </si>
  <si>
    <t>HH accède à une source d'eau non améliorée ou à des eaux de surface</t>
  </si>
  <si>
    <t>HH utilise des installations sanitaires non améliorées</t>
  </si>
  <si>
    <t>HH partage la latrine avec plus de 20 personnes</t>
  </si>
  <si>
    <t>HH n'a pas accès à une installation de lavage des mains avec de l'eau et du savon OU HH n'a accès qu'à une installation de lavage des mains mais pas de savon OU HH n'a accès qu'au savon mais pas d'installation de lavage des mains</t>
  </si>
  <si>
    <t>HH s'engage dans des mécanismes d'adaptation négatifs</t>
  </si>
  <si>
    <t>Oui</t>
  </si>
  <si>
    <t>Indicateur #</t>
  </si>
  <si>
    <t>Indicateur</t>
  </si>
  <si>
    <t>Niveau</t>
  </si>
  <si>
    <t>Critique</t>
  </si>
  <si>
    <t>Pas d'espace (0)</t>
  </si>
  <si>
    <t>Écart (1)</t>
  </si>
  <si>
    <t>Indicateurs au niveau de la zone</t>
  </si>
  <si>
    <t>Indicateurs au niveau des ménages</t>
  </si>
  <si>
    <t>Préparation des données et indicateurs des ménages</t>
  </si>
  <si>
    <t>Ménage #</t>
  </si>
  <si>
    <t>Groupe de population</t>
  </si>
  <si>
    <t>M 1</t>
  </si>
  <si>
    <t>M 2</t>
  </si>
  <si>
    <t>M 3</t>
  </si>
  <si>
    <t>M 4</t>
  </si>
  <si>
    <t>M 5</t>
  </si>
  <si>
    <t>M 6</t>
  </si>
  <si>
    <t>M 7</t>
  </si>
  <si>
    <t>M 8</t>
  </si>
  <si>
    <t>M 9</t>
  </si>
  <si>
    <t>M 10</t>
  </si>
  <si>
    <t>M 11</t>
  </si>
  <si>
    <t>M 12</t>
  </si>
  <si>
    <t>M 13</t>
  </si>
  <si>
    <t>M 14</t>
  </si>
  <si>
    <t>M 15</t>
  </si>
  <si>
    <t>M 16</t>
  </si>
  <si>
    <t>M 17</t>
  </si>
  <si>
    <t>M 18</t>
  </si>
  <si>
    <t>M 19</t>
  </si>
  <si>
    <t>M 20</t>
  </si>
  <si>
    <t>Zone 1</t>
  </si>
  <si>
    <t>Zone 2</t>
  </si>
  <si>
    <t>PDI</t>
  </si>
  <si>
    <t>Hôte</t>
  </si>
  <si>
    <t>Donnés</t>
  </si>
  <si>
    <t>Type d'installation d'assainissement</t>
  </si>
  <si>
    <t>Partage de l'assainissement</t>
  </si>
  <si>
    <t>Savon disponible</t>
  </si>
  <si>
    <t>Installation de lavage des mains disponible</t>
  </si>
  <si>
    <t>Adaptation négative</t>
  </si>
  <si>
    <t>Point chaud du choléra</t>
  </si>
  <si>
    <t>Quantité d'eau</t>
  </si>
  <si>
    <t>Type de source d'eau</t>
  </si>
  <si>
    <t>Indicateur 1 : Quantité d'eau</t>
  </si>
  <si>
    <t>Indicateur 2 : Qualité de l'eau</t>
  </si>
  <si>
    <t>Indicateur 3 : Installation d'assainissement</t>
  </si>
  <si>
    <t>Indicateur 4 : Partage de l'assainissement</t>
  </si>
  <si>
    <t>Indicateur 5 : Lavage des mains</t>
  </si>
  <si>
    <t>Indicateur 6 : Mécanisme d'adaptation</t>
  </si>
  <si>
    <t>Indicateur 7 : Point chaud du choléra</t>
  </si>
  <si>
    <t>Indicateur critique</t>
  </si>
  <si>
    <t>Surface</t>
  </si>
  <si>
    <t>Indicateur 1</t>
  </si>
  <si>
    <t>Indicateur 2</t>
  </si>
  <si>
    <t>Indicateur 3</t>
  </si>
  <si>
    <t>Indicateur 4</t>
  </si>
  <si>
    <t>Indicateur 5</t>
  </si>
  <si>
    <t>Indicateur 6</t>
  </si>
  <si>
    <t>Indicateur 7</t>
  </si>
  <si>
    <t>Indicateurs de composition totale</t>
  </si>
  <si>
    <t>% Indicateurs composés</t>
  </si>
  <si>
    <t>Total des indicateurs critiques</t>
  </si>
  <si>
    <t>Sévérité de la zone finale</t>
  </si>
  <si>
    <t>Établir le code PIN</t>
  </si>
  <si>
    <t>Population par groupe</t>
  </si>
  <si>
    <t>% of HH par PIN</t>
  </si>
  <si>
    <t>Nombre de ménages par code PIN - par groupe de population</t>
  </si>
  <si>
    <t>PIN final par groupe de population</t>
  </si>
  <si>
    <t>PIN total final</t>
  </si>
  <si>
    <t>Préparez les ensembles de données au niveau des ménages en codant chaque valeur d'indicateur pour représenter le score de sévérité pour chaque ménage.</t>
  </si>
  <si>
    <t>Établir le score de sévérité pour le ménage en :</t>
  </si>
  <si>
    <t>b) Si le ménage a un écart (1) dans l'un des indicateurs critiques, la sévérité du ménage est de 4, si le ménage a un écart dans les deux indicateurs critiques, le score de sévérité est de 5. Si un seul indicateur critique, envisagez d'augmenter la sévérité composée d'un niveau de sévérité ou catégoriser directement le ménage en sévérité 5 en fonction de la criticité de l'indicateur critique.</t>
  </si>
  <si>
    <t>Établissez le score de sévérité pour la zone en additionnant, de droite (sévérité cinq) à gauche, le pourcentage de ménages dans chaque phase de sévérité jusqu'à ce que vous atteigniez 25 %</t>
  </si>
  <si>
    <t>Établir le code PIN en projetant le pourcentage de ménages de sévérité 3 à 5 sur les chiffres de la population affectée</t>
  </si>
  <si>
    <t>Calculer le score de sévérité du ménage</t>
  </si>
  <si>
    <t>Score de sévérité composé</t>
  </si>
  <si>
    <t>Score final de sévérité</t>
  </si>
  <si>
    <t>Calculer le score de sévérité de la zone</t>
  </si>
  <si>
    <t>Établir le score de sévérité final pour la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</si>
</sst>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b/>
      <sz val="10"/>
      <color theme="1"/>
      <name val="Calibri"/>
      <family val="2"/>
      <scheme val="minor"/>
    </font>
  </fonts>
  <fills count="15">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rgb="FFEFEFEF"/>
        <bgColor indexed="64"/>
      </patternFill>
    </fill>
    <fill>
      <patternFill patternType="solid">
        <fgColor rgb="FFCCCCCC"/>
        <bgColor indexed="64"/>
      </patternFill>
    </fill>
    <fill>
      <patternFill patternType="solid">
        <fgColor rgb="FF8CBFBF"/>
        <bgColor theme="4"/>
      </patternFill>
    </fill>
    <fill>
      <patternFill patternType="solid">
        <fgColor rgb="FF8CBFB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499984740745262"/>
        <bgColor theme="4"/>
      </patternFill>
    </fill>
    <fill>
      <patternFill patternType="solid">
        <fgColor theme="5" tint="0.39997558519241921"/>
        <bgColor theme="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4" fillId="0" borderId="0" xfId="0" applyFont="1"/>
    <xf numFmtId="0" fontId="5" fillId="0" borderId="0" xfId="0" applyFont="1"/>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9" fillId="7" borderId="4" xfId="0" applyFont="1" applyFill="1" applyBorder="1" applyAlignment="1">
      <alignment wrapText="1"/>
    </xf>
    <xf numFmtId="0" fontId="9" fillId="7" borderId="1" xfId="0" applyFont="1" applyFill="1" applyBorder="1" applyAlignment="1">
      <alignment wrapText="1"/>
    </xf>
    <xf numFmtId="0" fontId="9" fillId="8" borderId="4" xfId="0" applyFont="1" applyFill="1" applyBorder="1" applyAlignment="1">
      <alignment wrapText="1"/>
    </xf>
    <xf numFmtId="0" fontId="9" fillId="8" borderId="1" xfId="0" applyFont="1" applyFill="1" applyBorder="1" applyAlignment="1">
      <alignment wrapText="1"/>
    </xf>
    <xf numFmtId="0" fontId="9" fillId="8" borderId="5" xfId="0" applyFont="1" applyFill="1" applyBorder="1" applyAlignment="1">
      <alignment wrapText="1"/>
    </xf>
    <xf numFmtId="0" fontId="9" fillId="8" borderId="6" xfId="0" applyFont="1" applyFill="1" applyBorder="1" applyAlignment="1">
      <alignment wrapText="1"/>
    </xf>
    <xf numFmtId="0" fontId="7" fillId="9" borderId="1" xfId="0" applyFont="1" applyFill="1" applyBorder="1" applyAlignment="1">
      <alignment vertical="center" wrapText="1"/>
    </xf>
    <xf numFmtId="0" fontId="7" fillId="9" borderId="4" xfId="0" applyFont="1" applyFill="1" applyBorder="1" applyAlignment="1">
      <alignment horizontal="left" vertical="center" wrapText="1"/>
    </xf>
    <xf numFmtId="0" fontId="7" fillId="9" borderId="10" xfId="0" applyFont="1" applyFill="1" applyBorder="1" applyAlignment="1">
      <alignment vertical="center" wrapText="1"/>
    </xf>
    <xf numFmtId="0" fontId="9" fillId="7" borderId="12" xfId="0" applyFont="1" applyFill="1" applyBorder="1" applyAlignment="1">
      <alignment wrapText="1"/>
    </xf>
    <xf numFmtId="0" fontId="9" fillId="8" borderId="12" xfId="0" applyFont="1" applyFill="1" applyBorder="1" applyAlignment="1">
      <alignment wrapText="1"/>
    </xf>
    <xf numFmtId="0" fontId="9" fillId="8" borderId="13" xfId="0" applyFont="1" applyFill="1" applyBorder="1" applyAlignment="1">
      <alignment wrapText="1"/>
    </xf>
    <xf numFmtId="0" fontId="3" fillId="0" borderId="0" xfId="0" applyFont="1"/>
    <xf numFmtId="0" fontId="6" fillId="0" borderId="0" xfId="0" applyFont="1"/>
    <xf numFmtId="0" fontId="9" fillId="0" borderId="10" xfId="0" applyFont="1" applyBorder="1" applyAlignment="1">
      <alignment horizontal="right" wrapText="1"/>
    </xf>
    <xf numFmtId="0" fontId="9" fillId="0" borderId="1" xfId="0" applyFont="1" applyBorder="1" applyAlignment="1">
      <alignment horizontal="right" wrapText="1"/>
    </xf>
    <xf numFmtId="0" fontId="4" fillId="0" borderId="12" xfId="0" applyFont="1" applyBorder="1"/>
    <xf numFmtId="0" fontId="4" fillId="0" borderId="4" xfId="0" applyFont="1" applyBorder="1" applyAlignment="1">
      <alignment horizontal="right"/>
    </xf>
    <xf numFmtId="0" fontId="9" fillId="0" borderId="20" xfId="0" applyFont="1" applyBorder="1" applyAlignment="1">
      <alignment horizontal="right" wrapText="1"/>
    </xf>
    <xf numFmtId="0" fontId="4" fillId="0" borderId="13" xfId="0" applyFont="1" applyBorder="1"/>
    <xf numFmtId="0" fontId="4" fillId="0" borderId="5" xfId="0" applyFont="1" applyBorder="1" applyAlignment="1">
      <alignment horizontal="right"/>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21"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12" fillId="3" borderId="27" xfId="0" applyFont="1" applyFill="1" applyBorder="1"/>
    <xf numFmtId="0" fontId="12" fillId="3" borderId="14" xfId="0" applyFont="1" applyFill="1" applyBorder="1"/>
    <xf numFmtId="0" fontId="12" fillId="3" borderId="11" xfId="0" applyFont="1" applyFill="1" applyBorder="1"/>
    <xf numFmtId="0" fontId="12" fillId="0" borderId="0" xfId="0" applyFont="1"/>
    <xf numFmtId="0" fontId="12" fillId="0" borderId="4" xfId="0" applyFont="1" applyBorder="1" applyAlignment="1">
      <alignment horizontal="left" indent="1"/>
    </xf>
    <xf numFmtId="9" fontId="5" fillId="0" borderId="1" xfId="0" applyNumberFormat="1" applyFont="1" applyBorder="1"/>
    <xf numFmtId="0" fontId="12" fillId="0" borderId="5" xfId="0" applyFont="1" applyBorder="1" applyAlignment="1">
      <alignment horizontal="left" indent="1"/>
    </xf>
    <xf numFmtId="9" fontId="5" fillId="0" borderId="0" xfId="2" applyFont="1"/>
    <xf numFmtId="0" fontId="5" fillId="0" borderId="0" xfId="0" applyFont="1" applyAlignment="1">
      <alignment horizontal="center"/>
    </xf>
    <xf numFmtId="0" fontId="4" fillId="4" borderId="26" xfId="0" applyFont="1" applyFill="1" applyBorder="1" applyAlignment="1">
      <alignment horizontal="center"/>
    </xf>
    <xf numFmtId="0" fontId="11" fillId="5" borderId="9" xfId="0" applyFont="1" applyFill="1" applyBorder="1"/>
    <xf numFmtId="43" fontId="5" fillId="0" borderId="1" xfId="1" applyFont="1" applyBorder="1"/>
    <xf numFmtId="43" fontId="5" fillId="0" borderId="6" xfId="1" applyFont="1" applyBorder="1"/>
    <xf numFmtId="0" fontId="0" fillId="10" borderId="7" xfId="0" applyFill="1" applyBorder="1" applyAlignment="1">
      <alignment horizontal="center" vertical="center" wrapText="1"/>
    </xf>
    <xf numFmtId="0" fontId="12" fillId="3" borderId="19" xfId="0" applyFont="1" applyFill="1" applyBorder="1" applyAlignment="1">
      <alignment horizontal="center" vertical="center"/>
    </xf>
    <xf numFmtId="164" fontId="0" fillId="4" borderId="8" xfId="0" applyNumberFormat="1" applyFill="1" applyBorder="1"/>
    <xf numFmtId="164" fontId="0" fillId="4" borderId="26" xfId="0" applyNumberFormat="1" applyFill="1" applyBorder="1"/>
    <xf numFmtId="164" fontId="5" fillId="0" borderId="1" xfId="1" applyNumberFormat="1" applyFont="1" applyBorder="1"/>
    <xf numFmtId="164" fontId="5" fillId="0" borderId="12" xfId="1" applyNumberFormat="1" applyFont="1" applyBorder="1"/>
    <xf numFmtId="164" fontId="5" fillId="0" borderId="6" xfId="1" applyNumberFormat="1" applyFont="1" applyBorder="1"/>
    <xf numFmtId="164" fontId="5" fillId="0" borderId="13" xfId="1" applyNumberFormat="1" applyFont="1" applyBorder="1"/>
    <xf numFmtId="3" fontId="5" fillId="11" borderId="1" xfId="0" applyNumberFormat="1" applyFont="1" applyFill="1" applyBorder="1" applyAlignment="1">
      <alignment horizontal="left" indent="1"/>
    </xf>
    <xf numFmtId="0" fontId="2" fillId="0" borderId="1" xfId="0" applyFont="1" applyBorder="1"/>
    <xf numFmtId="0" fontId="0" fillId="12" borderId="0" xfId="0" applyFill="1"/>
    <xf numFmtId="0" fontId="2" fillId="5" borderId="28" xfId="0"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7" fillId="2" borderId="17" xfId="0" applyFont="1" applyFill="1" applyBorder="1" applyAlignment="1">
      <alignment horizontal="center" vertical="center" wrapText="1"/>
    </xf>
    <xf numFmtId="0" fontId="7" fillId="10" borderId="15" xfId="0" applyFont="1" applyFill="1" applyBorder="1" applyAlignment="1">
      <alignment horizontal="center"/>
    </xf>
    <xf numFmtId="0" fontId="9" fillId="0" borderId="1" xfId="0" applyFont="1" applyBorder="1" applyAlignment="1">
      <alignment horizontal="left" vertical="center" wrapText="1" readingOrder="1"/>
    </xf>
    <xf numFmtId="0" fontId="9" fillId="0" borderId="1" xfId="0" applyFont="1" applyBorder="1" applyAlignment="1">
      <alignment horizontal="left" vertical="top" wrapText="1" readingOrder="1"/>
    </xf>
    <xf numFmtId="0" fontId="7" fillId="2" borderId="31" xfId="0" applyFont="1" applyFill="1" applyBorder="1" applyAlignment="1">
      <alignment vertical="center" wrapText="1"/>
    </xf>
    <xf numFmtId="9" fontId="8" fillId="4" borderId="31" xfId="2" applyFont="1" applyFill="1" applyBorder="1" applyAlignment="1">
      <alignment horizontal="center" vertical="center" wrapText="1"/>
    </xf>
    <xf numFmtId="0" fontId="7" fillId="6" borderId="31" xfId="0" applyFont="1" applyFill="1" applyBorder="1" applyAlignment="1">
      <alignment horizontal="center" vertical="center" wrapText="1"/>
    </xf>
    <xf numFmtId="0" fontId="2" fillId="0" borderId="0" xfId="0" applyFont="1"/>
    <xf numFmtId="0" fontId="0" fillId="0" borderId="0" xfId="0" applyAlignment="1">
      <alignment horizontal="center"/>
    </xf>
    <xf numFmtId="0" fontId="9" fillId="0" borderId="6" xfId="0" applyFont="1" applyBorder="1" applyAlignment="1">
      <alignment horizontal="right" wrapText="1"/>
    </xf>
    <xf numFmtId="0" fontId="0" fillId="0" borderId="1" xfId="0" applyBorder="1"/>
    <xf numFmtId="9" fontId="0" fillId="0" borderId="1" xfId="2" applyFont="1" applyBorder="1"/>
    <xf numFmtId="0" fontId="0" fillId="0" borderId="10" xfId="0" applyBorder="1"/>
    <xf numFmtId="0" fontId="0" fillId="0" borderId="0" xfId="0" applyFill="1" applyBorder="1"/>
    <xf numFmtId="0" fontId="7" fillId="13" borderId="1"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0" fillId="0" borderId="0" xfId="0" applyFill="1" applyBorder="1" applyAlignment="1">
      <alignment horizontal="center"/>
    </xf>
    <xf numFmtId="0" fontId="7"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12" fillId="3" borderId="0" xfId="0" applyFont="1" applyFill="1" applyAlignment="1">
      <alignment vertical="center"/>
    </xf>
    <xf numFmtId="0" fontId="12" fillId="3" borderId="0" xfId="0" applyFont="1" applyFill="1" applyAlignment="1">
      <alignment horizontal="center" vertical="center"/>
    </xf>
    <xf numFmtId="0" fontId="2" fillId="12" borderId="0" xfId="0" applyFont="1" applyFill="1"/>
    <xf numFmtId="3" fontId="5" fillId="12" borderId="0" xfId="0" applyNumberFormat="1" applyFont="1" applyFill="1" applyAlignment="1">
      <alignment horizontal="left" indent="1"/>
    </xf>
    <xf numFmtId="9" fontId="5" fillId="12" borderId="0" xfId="0" applyNumberFormat="1" applyFont="1" applyFill="1"/>
    <xf numFmtId="0" fontId="12" fillId="3" borderId="0" xfId="0" applyFont="1" applyFill="1" applyAlignment="1">
      <alignment horizontal="center" vertical="center" wrapText="1"/>
    </xf>
    <xf numFmtId="0" fontId="4" fillId="4" borderId="25" xfId="0" applyFont="1" applyFill="1" applyBorder="1" applyAlignment="1">
      <alignment horizontal="center"/>
    </xf>
    <xf numFmtId="0" fontId="2" fillId="5" borderId="23"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Fill="1" applyBorder="1" applyAlignment="1">
      <alignment wrapText="1"/>
    </xf>
    <xf numFmtId="0" fontId="0" fillId="0" borderId="31" xfId="0" applyBorder="1" applyAlignment="1">
      <alignment vertical="center" wrapText="1"/>
    </xf>
    <xf numFmtId="0" fontId="0" fillId="0" borderId="3" xfId="0" applyBorder="1" applyAlignment="1">
      <alignment vertical="center" wrapText="1"/>
    </xf>
    <xf numFmtId="0" fontId="0" fillId="0" borderId="32" xfId="0" applyBorder="1" applyAlignment="1">
      <alignment vertical="center" wrapText="1"/>
    </xf>
    <xf numFmtId="0" fontId="3" fillId="10" borderId="29"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10" fillId="3" borderId="27" xfId="0" applyFont="1" applyFill="1" applyBorder="1" applyAlignment="1">
      <alignment horizontal="center" vertical="center"/>
    </xf>
    <xf numFmtId="0" fontId="10" fillId="3" borderId="11" xfId="0" applyFont="1" applyFill="1" applyBorder="1" applyAlignment="1">
      <alignment horizontal="center" vertical="center"/>
    </xf>
    <xf numFmtId="0" fontId="3" fillId="0" borderId="7" xfId="0" applyFont="1" applyFill="1" applyBorder="1" applyAlignment="1">
      <alignment horizontal="center" vertical="center" wrapText="1"/>
    </xf>
    <xf numFmtId="0" fontId="10" fillId="3" borderId="14" xfId="0" applyFont="1" applyFill="1" applyBorder="1" applyAlignment="1">
      <alignment horizontal="center" vertical="center"/>
    </xf>
    <xf numFmtId="0" fontId="4" fillId="10" borderId="2" xfId="0" applyFont="1" applyFill="1" applyBorder="1" applyAlignment="1">
      <alignment horizontal="center" vertical="center" wrapText="1"/>
    </xf>
    <xf numFmtId="0" fontId="11" fillId="10" borderId="0" xfId="0" applyFont="1" applyFill="1" applyBorder="1" applyAlignment="1">
      <alignment horizontal="center" vertical="center"/>
    </xf>
    <xf numFmtId="0" fontId="11" fillId="10" borderId="31"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10" borderId="7" xfId="0" applyFill="1" applyBorder="1" applyAlignment="1">
      <alignment horizontal="center" vertical="center"/>
    </xf>
    <xf numFmtId="0" fontId="0" fillId="10" borderId="22" xfId="0" applyFill="1" applyBorder="1" applyAlignment="1">
      <alignment horizontal="center" vertical="center"/>
    </xf>
    <xf numFmtId="0" fontId="0" fillId="10" borderId="10" xfId="0" applyFill="1" applyBorder="1" applyAlignment="1">
      <alignment horizontal="center" vertical="center"/>
    </xf>
    <xf numFmtId="164" fontId="0" fillId="4" borderId="23" xfId="0" applyNumberFormat="1" applyFill="1" applyBorder="1" applyAlignment="1">
      <alignment horizontal="center" vertical="center"/>
    </xf>
    <xf numFmtId="0" fontId="0" fillId="4" borderId="24" xfId="0" applyFill="1" applyBorder="1" applyAlignment="1">
      <alignment horizontal="center" vertical="center"/>
    </xf>
    <xf numFmtId="0" fontId="0" fillId="0" borderId="3" xfId="0" applyBorder="1" applyAlignment="1">
      <alignment horizontal="left" vertical="center" wrapText="1"/>
    </xf>
    <xf numFmtId="0" fontId="0" fillId="0" borderId="32" xfId="0" applyBorder="1" applyAlignment="1">
      <alignment horizontal="left" vertical="center" wrapText="1" indent="1"/>
    </xf>
    <xf numFmtId="0" fontId="0" fillId="0" borderId="3" xfId="0" applyBorder="1" applyAlignment="1">
      <alignment horizontal="left" vertical="center" wrapText="1" indent="1"/>
    </xf>
  </cellXfs>
  <cellStyles count="3">
    <cellStyle name="Comma" xfId="1" builtinId="3"/>
    <cellStyle name="Normal" xfId="0" builtinId="0"/>
    <cellStyle name="Percent" xfId="2" builtinId="5"/>
  </cellStyles>
  <dxfs count="88">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
      <numFmt numFmtId="13" formatCode="0%"/>
    </dxf>
    <dxf>
      <numFmt numFmtId="13" formatCode="0%"/>
    </dxf>
  </dxfs>
  <tableStyles count="0" defaultTableStyle="TableStyleMedium2" defaultPivotStyle="PivotStyleLight16"/>
  <colors>
    <mruColors>
      <color rgb="FF8CBFBF"/>
      <color rgb="FF009999"/>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36286</xdr:colOff>
      <xdr:row>3</xdr:row>
      <xdr:rowOff>27214</xdr:rowOff>
    </xdr:from>
    <xdr:to>
      <xdr:col>13</xdr:col>
      <xdr:colOff>45357</xdr:colOff>
      <xdr:row>15</xdr:row>
      <xdr:rowOff>15180</xdr:rowOff>
    </xdr:to>
    <xdr:pic>
      <xdr:nvPicPr>
        <xdr:cNvPr id="2" name="Picture 1">
          <a:extLst>
            <a:ext uri="{FF2B5EF4-FFF2-40B4-BE49-F238E27FC236}">
              <a16:creationId xmlns:a16="http://schemas.microsoft.com/office/drawing/2014/main" id="{66F1454B-4D01-490B-BC56-EF3952E3F28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52" t="21775" r="18930" b="10544"/>
        <a:stretch/>
      </xdr:blipFill>
      <xdr:spPr>
        <a:xfrm>
          <a:off x="7864929" y="825500"/>
          <a:ext cx="6086928" cy="460532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406.704257175923" createdVersion="6" refreshedVersion="6" minRefreshableVersion="3" recordCount="20" xr:uid="{843C4C9D-E1D5-45D8-B57D-7499643FE304}">
  <cacheSource type="worksheet">
    <worksheetSource ref="A2:D22" sheet="Step 6"/>
  </cacheSource>
  <cacheFields count="4">
    <cacheField name="Household #" numFmtId="0">
      <sharedItems/>
    </cacheField>
    <cacheField name="Area" numFmtId="0">
      <sharedItems count="4">
        <s v="Zone 1"/>
        <s v="Zone 2"/>
        <s v="Area 1" u="1"/>
        <s v="Area 2" u="1"/>
      </sharedItems>
    </cacheField>
    <cacheField name="Population group" numFmtId="0">
      <sharedItems count="4">
        <s v="PDI"/>
        <s v="Hôte"/>
        <s v="Host" u="1"/>
        <s v="IDP" u="1"/>
      </sharedItems>
    </cacheField>
    <cacheField name="Final severity score" numFmtId="0">
      <sharedItems containsSemiMixedTypes="0" containsString="0" containsNumber="1" containsInteger="1" minValue="1" maxValue="5" count="5">
        <n v="3"/>
        <n v="2"/>
        <n v="1"/>
        <n v="5"/>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s v="M 1"/>
    <x v="0"/>
    <x v="0"/>
    <x v="0"/>
  </r>
  <r>
    <s v="M 2"/>
    <x v="0"/>
    <x v="0"/>
    <x v="1"/>
  </r>
  <r>
    <s v="M 3"/>
    <x v="0"/>
    <x v="0"/>
    <x v="1"/>
  </r>
  <r>
    <s v="M 4"/>
    <x v="0"/>
    <x v="0"/>
    <x v="2"/>
  </r>
  <r>
    <s v="M 5"/>
    <x v="0"/>
    <x v="0"/>
    <x v="2"/>
  </r>
  <r>
    <s v="M 6"/>
    <x v="0"/>
    <x v="1"/>
    <x v="1"/>
  </r>
  <r>
    <s v="M 7"/>
    <x v="0"/>
    <x v="1"/>
    <x v="1"/>
  </r>
  <r>
    <s v="M 8"/>
    <x v="0"/>
    <x v="1"/>
    <x v="1"/>
  </r>
  <r>
    <s v="M 9"/>
    <x v="0"/>
    <x v="1"/>
    <x v="2"/>
  </r>
  <r>
    <s v="M 10"/>
    <x v="0"/>
    <x v="1"/>
    <x v="3"/>
  </r>
  <r>
    <s v="M 11"/>
    <x v="1"/>
    <x v="0"/>
    <x v="1"/>
  </r>
  <r>
    <s v="M 12"/>
    <x v="1"/>
    <x v="0"/>
    <x v="4"/>
  </r>
  <r>
    <s v="M 13"/>
    <x v="1"/>
    <x v="0"/>
    <x v="1"/>
  </r>
  <r>
    <s v="M 14"/>
    <x v="1"/>
    <x v="0"/>
    <x v="4"/>
  </r>
  <r>
    <s v="M 15"/>
    <x v="1"/>
    <x v="0"/>
    <x v="4"/>
  </r>
  <r>
    <s v="M 16"/>
    <x v="1"/>
    <x v="1"/>
    <x v="1"/>
  </r>
  <r>
    <s v="M 17"/>
    <x v="1"/>
    <x v="1"/>
    <x v="4"/>
  </r>
  <r>
    <s v="M 18"/>
    <x v="1"/>
    <x v="1"/>
    <x v="4"/>
  </r>
  <r>
    <s v="M 19"/>
    <x v="1"/>
    <x v="1"/>
    <x v="4"/>
  </r>
  <r>
    <s v="M 20"/>
    <x v="1"/>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771A80-0ED9-4B0A-B3E8-E85A65DFD9E5}" name="PivotTable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3:L11" firstHeaderRow="1" firstDataRow="2" firstDataCol="1"/>
  <pivotFields count="4">
    <pivotField showAll="0"/>
    <pivotField axis="axisRow" showAll="0">
      <items count="5">
        <item m="1" x="2"/>
        <item m="1" x="3"/>
        <item x="0"/>
        <item x="1"/>
        <item t="default"/>
      </items>
    </pivotField>
    <pivotField axis="axisRow" showAll="0">
      <items count="5">
        <item m="1" x="2"/>
        <item m="1" x="3"/>
        <item x="0"/>
        <item x="1"/>
        <item t="default"/>
      </items>
    </pivotField>
    <pivotField axis="axisCol" dataField="1" showAll="0">
      <items count="6">
        <item x="2"/>
        <item x="1"/>
        <item x="0"/>
        <item x="4"/>
        <item x="3"/>
        <item t="default"/>
      </items>
    </pivotField>
  </pivotFields>
  <rowFields count="2">
    <field x="1"/>
    <field x="2"/>
  </rowFields>
  <rowItems count="7">
    <i>
      <x v="2"/>
    </i>
    <i r="1">
      <x v="2"/>
    </i>
    <i r="1">
      <x v="3"/>
    </i>
    <i>
      <x v="3"/>
    </i>
    <i r="1">
      <x v="2"/>
    </i>
    <i r="1">
      <x v="3"/>
    </i>
    <i t="grand">
      <x/>
    </i>
  </rowItems>
  <colFields count="1">
    <field x="3"/>
  </colFields>
  <colItems count="6">
    <i>
      <x/>
    </i>
    <i>
      <x v="1"/>
    </i>
    <i>
      <x v="2"/>
    </i>
    <i>
      <x v="3"/>
    </i>
    <i>
      <x v="4"/>
    </i>
    <i t="grand">
      <x/>
    </i>
  </colItems>
  <dataFields count="1">
    <dataField name="Count of Final severity score" fld="3" subtotal="count" showDataAs="percentOfRow" baseField="0" baseItem="0" numFmtId="9"/>
  </dataFields>
  <formats count="1">
    <format dxfId="8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M14"/>
  <sheetViews>
    <sheetView zoomScale="70" zoomScaleNormal="70" workbookViewId="0">
      <selection activeCell="D3" sqref="D3:M3"/>
    </sheetView>
  </sheetViews>
  <sheetFormatPr defaultRowHeight="14" x14ac:dyDescent="0.3"/>
  <cols>
    <col min="1" max="1" width="7.7265625" style="18" customWidth="1"/>
    <col min="2" max="2" width="95.6328125" style="18" customWidth="1"/>
    <col min="3" max="16384" width="8.7265625" style="18"/>
  </cols>
  <sheetData>
    <row r="1" spans="1:13" ht="34" customHeight="1" thickBot="1" x14ac:dyDescent="0.35">
      <c r="A1" s="98" t="s">
        <v>15</v>
      </c>
      <c r="B1" s="99"/>
    </row>
    <row r="2" spans="1:13" ht="14.5" thickBot="1" x14ac:dyDescent="0.35">
      <c r="A2" s="4"/>
      <c r="B2" s="5"/>
    </row>
    <row r="3" spans="1:13" ht="14.5" customHeight="1" x14ac:dyDescent="0.3">
      <c r="A3" s="100" t="s">
        <v>22</v>
      </c>
      <c r="B3" s="101"/>
      <c r="D3" s="100" t="s">
        <v>23</v>
      </c>
      <c r="E3" s="103"/>
      <c r="F3" s="103"/>
      <c r="G3" s="103"/>
      <c r="H3" s="103"/>
      <c r="I3" s="103"/>
      <c r="J3" s="103"/>
      <c r="K3" s="103"/>
      <c r="L3" s="103"/>
      <c r="M3" s="103"/>
    </row>
    <row r="4" spans="1:13" ht="29" x14ac:dyDescent="0.3">
      <c r="A4" s="92">
        <v>1</v>
      </c>
      <c r="B4" s="93" t="s">
        <v>16</v>
      </c>
    </row>
    <row r="5" spans="1:13" ht="29" x14ac:dyDescent="0.3">
      <c r="A5" s="92">
        <v>2</v>
      </c>
      <c r="B5" s="95" t="s">
        <v>17</v>
      </c>
    </row>
    <row r="6" spans="1:13" ht="29" x14ac:dyDescent="0.3">
      <c r="A6" s="102">
        <v>3</v>
      </c>
      <c r="B6" s="95" t="s">
        <v>119</v>
      </c>
    </row>
    <row r="7" spans="1:13" ht="43.5" x14ac:dyDescent="0.3">
      <c r="A7" s="102"/>
      <c r="B7" s="120" t="s">
        <v>18</v>
      </c>
    </row>
    <row r="8" spans="1:13" ht="43.5" x14ac:dyDescent="0.3">
      <c r="A8" s="92">
        <v>4</v>
      </c>
      <c r="B8" s="97" t="s">
        <v>19</v>
      </c>
    </row>
    <row r="9" spans="1:13" ht="14.5" x14ac:dyDescent="0.3">
      <c r="A9" s="102">
        <v>5</v>
      </c>
      <c r="B9" s="95" t="s">
        <v>120</v>
      </c>
    </row>
    <row r="10" spans="1:13" ht="29" x14ac:dyDescent="0.3">
      <c r="A10" s="102"/>
      <c r="B10" s="121" t="s">
        <v>20</v>
      </c>
    </row>
    <row r="11" spans="1:13" ht="58" x14ac:dyDescent="0.3">
      <c r="A11" s="102"/>
      <c r="B11" s="122" t="s">
        <v>121</v>
      </c>
    </row>
    <row r="12" spans="1:13" ht="14.5" x14ac:dyDescent="0.3">
      <c r="A12" s="92">
        <v>6</v>
      </c>
      <c r="B12" s="96" t="s">
        <v>21</v>
      </c>
    </row>
    <row r="13" spans="1:13" ht="29" x14ac:dyDescent="0.3">
      <c r="A13" s="92">
        <v>7</v>
      </c>
      <c r="B13" s="93" t="s">
        <v>122</v>
      </c>
    </row>
    <row r="14" spans="1:13" ht="29" x14ac:dyDescent="0.3">
      <c r="A14" s="94">
        <v>8</v>
      </c>
      <c r="B14" s="93" t="s">
        <v>123</v>
      </c>
    </row>
  </sheetData>
  <mergeCells count="5">
    <mergeCell ref="A1:B1"/>
    <mergeCell ref="A3:B3"/>
    <mergeCell ref="A6:A7"/>
    <mergeCell ref="A9:A11"/>
    <mergeCell ref="D3:M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G11"/>
  <sheetViews>
    <sheetView zoomScaleNormal="100" workbookViewId="0">
      <selection activeCell="C4" sqref="C4"/>
    </sheetView>
  </sheetViews>
  <sheetFormatPr defaultRowHeight="14" x14ac:dyDescent="0.3"/>
  <cols>
    <col min="1" max="1" width="8.7265625" style="18" customWidth="1"/>
    <col min="2" max="2" width="47.7265625" style="18" customWidth="1"/>
    <col min="3" max="4" width="8.7265625" style="18"/>
    <col min="5" max="6" width="17.6328125" style="18" customWidth="1"/>
    <col min="7" max="16384" width="8.7265625" style="18"/>
  </cols>
  <sheetData>
    <row r="1" spans="1:7" ht="41" customHeight="1" x14ac:dyDescent="0.3">
      <c r="A1" s="3" t="s">
        <v>24</v>
      </c>
      <c r="B1" s="4"/>
      <c r="C1" s="4"/>
      <c r="D1" s="4"/>
      <c r="E1" s="4"/>
      <c r="F1" s="4"/>
    </row>
    <row r="2" spans="1:7" ht="41" customHeight="1" x14ac:dyDescent="0.3">
      <c r="A2" s="3"/>
      <c r="B2" s="104" t="s">
        <v>25</v>
      </c>
      <c r="C2" s="104"/>
      <c r="D2" s="104"/>
      <c r="E2" s="4"/>
      <c r="F2" s="4"/>
    </row>
    <row r="3" spans="1:7" ht="26" x14ac:dyDescent="0.3">
      <c r="A3" s="65" t="s">
        <v>49</v>
      </c>
      <c r="B3" s="65" t="s">
        <v>50</v>
      </c>
      <c r="C3" s="65" t="s">
        <v>51</v>
      </c>
      <c r="D3" s="65" t="s">
        <v>52</v>
      </c>
      <c r="E3" s="66" t="s">
        <v>53</v>
      </c>
      <c r="F3" s="67" t="s">
        <v>54</v>
      </c>
    </row>
    <row r="4" spans="1:7" ht="26" x14ac:dyDescent="0.3">
      <c r="A4" s="59">
        <v>1</v>
      </c>
      <c r="B4" s="63" t="s">
        <v>26</v>
      </c>
      <c r="C4" s="59" t="s">
        <v>33</v>
      </c>
      <c r="D4" s="59" t="s">
        <v>1</v>
      </c>
      <c r="E4" s="64" t="s">
        <v>35</v>
      </c>
      <c r="F4" s="64" t="s">
        <v>42</v>
      </c>
      <c r="G4" s="1"/>
    </row>
    <row r="5" spans="1:7" ht="39" x14ac:dyDescent="0.3">
      <c r="A5" s="59">
        <v>2</v>
      </c>
      <c r="B5" s="60" t="s">
        <v>27</v>
      </c>
      <c r="C5" s="59" t="s">
        <v>33</v>
      </c>
      <c r="D5" s="59" t="s">
        <v>1</v>
      </c>
      <c r="E5" s="60" t="s">
        <v>36</v>
      </c>
      <c r="F5" s="60" t="s">
        <v>43</v>
      </c>
      <c r="G5" s="1"/>
    </row>
    <row r="6" spans="1:7" ht="26" customHeight="1" x14ac:dyDescent="0.3">
      <c r="A6" s="59">
        <v>3</v>
      </c>
      <c r="B6" s="63" t="s">
        <v>28</v>
      </c>
      <c r="C6" s="59" t="s">
        <v>33</v>
      </c>
      <c r="D6" s="59"/>
      <c r="E6" s="64" t="s">
        <v>37</v>
      </c>
      <c r="F6" s="64" t="s">
        <v>44</v>
      </c>
      <c r="G6" s="1"/>
    </row>
    <row r="7" spans="1:7" ht="26" customHeight="1" x14ac:dyDescent="0.3">
      <c r="A7" s="59">
        <v>4</v>
      </c>
      <c r="B7" s="60" t="s">
        <v>29</v>
      </c>
      <c r="C7" s="59" t="s">
        <v>33</v>
      </c>
      <c r="D7" s="59"/>
      <c r="E7" s="60" t="s">
        <v>38</v>
      </c>
      <c r="F7" s="60" t="s">
        <v>45</v>
      </c>
      <c r="G7" s="1"/>
    </row>
    <row r="8" spans="1:7" ht="65" x14ac:dyDescent="0.3">
      <c r="A8" s="59">
        <v>5</v>
      </c>
      <c r="B8" s="63" t="s">
        <v>30</v>
      </c>
      <c r="C8" s="59" t="s">
        <v>33</v>
      </c>
      <c r="D8" s="59"/>
      <c r="E8" s="64" t="s">
        <v>39</v>
      </c>
      <c r="F8" s="64" t="s">
        <v>46</v>
      </c>
      <c r="G8" s="1"/>
    </row>
    <row r="9" spans="1:7" ht="26" customHeight="1" x14ac:dyDescent="0.3">
      <c r="A9" s="59">
        <v>6</v>
      </c>
      <c r="B9" s="60" t="s">
        <v>31</v>
      </c>
      <c r="C9" s="59" t="s">
        <v>33</v>
      </c>
      <c r="D9" s="59"/>
      <c r="E9" s="60" t="s">
        <v>40</v>
      </c>
      <c r="F9" s="60" t="s">
        <v>47</v>
      </c>
      <c r="G9" s="1"/>
    </row>
    <row r="10" spans="1:7" x14ac:dyDescent="0.3">
      <c r="A10" s="60">
        <v>7</v>
      </c>
      <c r="B10" s="60" t="s">
        <v>32</v>
      </c>
      <c r="C10" s="60" t="s">
        <v>34</v>
      </c>
      <c r="D10" s="60"/>
      <c r="E10" s="60" t="s">
        <v>41</v>
      </c>
      <c r="F10" s="60" t="s">
        <v>48</v>
      </c>
      <c r="G10" s="1"/>
    </row>
    <row r="11" spans="1:7" x14ac:dyDescent="0.3">
      <c r="G11" s="1"/>
    </row>
  </sheetData>
  <autoFilter ref="A3:F3" xr:uid="{6D6C0137-CBAF-4600-BCDB-AFCE7C508AF5}">
    <sortState xmlns:xlrd2="http://schemas.microsoft.com/office/spreadsheetml/2017/richdata2" ref="A4:F9">
      <sortCondition ref="A3"/>
    </sortState>
  </autoFilter>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Y32"/>
  <sheetViews>
    <sheetView workbookViewId="0">
      <pane xSplit="3" ySplit="3" topLeftCell="D4" activePane="bottomRight" state="frozen"/>
      <selection pane="topRight" activeCell="D1" sqref="D1"/>
      <selection pane="bottomLeft" activeCell="A4" sqref="A4"/>
      <selection pane="bottomRight" activeCell="D25" sqref="D25:T30"/>
    </sheetView>
  </sheetViews>
  <sheetFormatPr defaultRowHeight="14.5" x14ac:dyDescent="0.35"/>
  <cols>
    <col min="1" max="1" width="11.36328125" customWidth="1"/>
    <col min="2" max="2" width="12.7265625" customWidth="1"/>
    <col min="3" max="3" width="13.7265625" bestFit="1" customWidth="1"/>
    <col min="4" max="4" width="11.26953125" bestFit="1" customWidth="1"/>
    <col min="5" max="5" width="10.90625" bestFit="1" customWidth="1"/>
    <col min="6" max="6" width="11.26953125" bestFit="1" customWidth="1"/>
    <col min="7" max="7" width="10.90625" bestFit="1" customWidth="1"/>
    <col min="8" max="8" width="11.26953125" bestFit="1" customWidth="1"/>
    <col min="9" max="9" width="10.90625" bestFit="1" customWidth="1"/>
    <col min="10" max="10" width="11.26953125" bestFit="1" customWidth="1"/>
    <col min="11" max="11" width="10.90625" bestFit="1" customWidth="1"/>
    <col min="12" max="12" width="10.90625" customWidth="1"/>
    <col min="13" max="13" width="11.36328125" customWidth="1"/>
    <col min="14" max="14" width="12.453125" customWidth="1"/>
    <col min="15" max="15" width="11.26953125" bestFit="1" customWidth="1"/>
    <col min="16" max="16" width="10.90625" bestFit="1" customWidth="1"/>
    <col min="17" max="17" width="11.26953125" bestFit="1" customWidth="1"/>
    <col min="18" max="18" width="10.90625" bestFit="1" customWidth="1"/>
    <col min="25" max="25" width="8.7265625" customWidth="1"/>
  </cols>
  <sheetData>
    <row r="1" spans="1:25" ht="16" thickBot="1" x14ac:dyDescent="0.4">
      <c r="A1" s="19" t="s">
        <v>57</v>
      </c>
      <c r="B1" s="18"/>
      <c r="C1" s="18"/>
      <c r="D1" s="105" t="s">
        <v>56</v>
      </c>
      <c r="E1" s="105"/>
      <c r="F1" s="105"/>
      <c r="G1" s="105"/>
      <c r="H1" s="105"/>
      <c r="I1" s="105"/>
      <c r="J1" s="105"/>
      <c r="K1" s="105"/>
      <c r="L1" s="105"/>
      <c r="M1" s="105"/>
      <c r="N1" s="105"/>
      <c r="O1" s="105"/>
      <c r="P1" s="105"/>
      <c r="Q1" s="106" t="s">
        <v>55</v>
      </c>
      <c r="R1" s="106"/>
    </row>
    <row r="2" spans="1:25" ht="14.5" customHeight="1" x14ac:dyDescent="0.35">
      <c r="A2" s="109" t="s">
        <v>58</v>
      </c>
      <c r="B2" s="113" t="s">
        <v>34</v>
      </c>
      <c r="C2" s="111" t="s">
        <v>59</v>
      </c>
      <c r="D2" s="62" t="s">
        <v>84</v>
      </c>
      <c r="E2" s="107" t="s">
        <v>93</v>
      </c>
      <c r="F2" s="62" t="s">
        <v>84</v>
      </c>
      <c r="G2" s="107" t="s">
        <v>94</v>
      </c>
      <c r="H2" s="62" t="s">
        <v>84</v>
      </c>
      <c r="I2" s="107" t="s">
        <v>95</v>
      </c>
      <c r="J2" s="62" t="s">
        <v>84</v>
      </c>
      <c r="K2" s="107" t="s">
        <v>96</v>
      </c>
      <c r="L2" s="62" t="s">
        <v>84</v>
      </c>
      <c r="M2" s="62" t="s">
        <v>84</v>
      </c>
      <c r="N2" s="107" t="s">
        <v>97</v>
      </c>
      <c r="O2" s="62" t="s">
        <v>84</v>
      </c>
      <c r="P2" s="107" t="s">
        <v>98</v>
      </c>
      <c r="Q2" s="62" t="s">
        <v>84</v>
      </c>
      <c r="R2" s="107" t="s">
        <v>99</v>
      </c>
      <c r="Y2" s="68"/>
    </row>
    <row r="3" spans="1:25" ht="52" x14ac:dyDescent="0.35">
      <c r="A3" s="110"/>
      <c r="B3" s="114"/>
      <c r="C3" s="112"/>
      <c r="D3" s="13" t="s">
        <v>91</v>
      </c>
      <c r="E3" s="108"/>
      <c r="F3" s="13" t="s">
        <v>92</v>
      </c>
      <c r="G3" s="108"/>
      <c r="H3" s="13" t="s">
        <v>85</v>
      </c>
      <c r="I3" s="108"/>
      <c r="J3" s="13" t="s">
        <v>86</v>
      </c>
      <c r="K3" s="108"/>
      <c r="L3" s="14" t="s">
        <v>87</v>
      </c>
      <c r="M3" s="12" t="s">
        <v>88</v>
      </c>
      <c r="N3" s="108"/>
      <c r="O3" s="13" t="s">
        <v>89</v>
      </c>
      <c r="P3" s="108"/>
      <c r="Q3" s="13" t="s">
        <v>90</v>
      </c>
      <c r="R3" s="108"/>
    </row>
    <row r="4" spans="1:25" x14ac:dyDescent="0.35">
      <c r="A4" s="6" t="s">
        <v>60</v>
      </c>
      <c r="B4" s="7" t="s">
        <v>80</v>
      </c>
      <c r="C4" s="15" t="s">
        <v>82</v>
      </c>
      <c r="D4" s="23" t="s">
        <v>10</v>
      </c>
      <c r="E4" s="22">
        <f>IF(D4="&gt;15",0,1)</f>
        <v>0</v>
      </c>
      <c r="F4" s="23" t="s">
        <v>4</v>
      </c>
      <c r="G4" s="22">
        <f>IF(F4="improved",0,1)</f>
        <v>0</v>
      </c>
      <c r="H4" s="23" t="s">
        <v>5</v>
      </c>
      <c r="I4" s="22">
        <f>IF(H4="improved",0,1)</f>
        <v>1</v>
      </c>
      <c r="J4" s="23" t="s">
        <v>12</v>
      </c>
      <c r="K4" s="22">
        <f>IF(J4="&gt;20",1,0)</f>
        <v>1</v>
      </c>
      <c r="L4" s="20" t="s">
        <v>3</v>
      </c>
      <c r="M4" s="21" t="s">
        <v>2</v>
      </c>
      <c r="N4" s="22">
        <f>IF(AND(L4="yes",M4="yes"),0,1)</f>
        <v>1</v>
      </c>
      <c r="O4" s="23" t="s">
        <v>2</v>
      </c>
      <c r="P4" s="22">
        <f>IF(O4="no",0,1)</f>
        <v>1</v>
      </c>
      <c r="Q4" s="20" t="s">
        <v>3</v>
      </c>
      <c r="R4" s="22">
        <f>IF(Q4="no",0,1)</f>
        <v>0</v>
      </c>
    </row>
    <row r="5" spans="1:25" x14ac:dyDescent="0.35">
      <c r="A5" s="6" t="s">
        <v>61</v>
      </c>
      <c r="B5" s="7" t="s">
        <v>80</v>
      </c>
      <c r="C5" s="15" t="s">
        <v>82</v>
      </c>
      <c r="D5" s="23" t="s">
        <v>10</v>
      </c>
      <c r="E5" s="22">
        <f t="shared" ref="E5:E23" si="0">IF(D5="&gt;15",0,1)</f>
        <v>0</v>
      </c>
      <c r="F5" s="23" t="s">
        <v>4</v>
      </c>
      <c r="G5" s="22">
        <f t="shared" ref="G5:G23" si="1">IF(F5="improved",0,1)</f>
        <v>0</v>
      </c>
      <c r="H5" s="23" t="s">
        <v>4</v>
      </c>
      <c r="I5" s="22">
        <f t="shared" ref="I5:I23" si="2">IF(H5="improved",0,1)</f>
        <v>0</v>
      </c>
      <c r="J5" s="23" t="s">
        <v>12</v>
      </c>
      <c r="K5" s="22">
        <f t="shared" ref="K5:K23" si="3">IF(J5="&gt;20",1,0)</f>
        <v>1</v>
      </c>
      <c r="L5" s="20" t="s">
        <v>3</v>
      </c>
      <c r="M5" s="21" t="s">
        <v>3</v>
      </c>
      <c r="N5" s="22">
        <f t="shared" ref="N5:N23" si="4">IF(AND(L5="yes",M5="yes"),0,1)</f>
        <v>1</v>
      </c>
      <c r="O5" s="23" t="s">
        <v>2</v>
      </c>
      <c r="P5" s="22">
        <f t="shared" ref="P5:P23" si="5">IF(O5="no",0,1)</f>
        <v>1</v>
      </c>
      <c r="Q5" s="20" t="s">
        <v>3</v>
      </c>
      <c r="R5" s="22">
        <f t="shared" ref="R5:R22" si="6">IF(Q5="no",0,1)</f>
        <v>0</v>
      </c>
    </row>
    <row r="6" spans="1:25" x14ac:dyDescent="0.35">
      <c r="A6" s="6" t="s">
        <v>62</v>
      </c>
      <c r="B6" s="7" t="s">
        <v>80</v>
      </c>
      <c r="C6" s="15" t="s">
        <v>82</v>
      </c>
      <c r="D6" s="23" t="s">
        <v>10</v>
      </c>
      <c r="E6" s="22">
        <f t="shared" si="0"/>
        <v>0</v>
      </c>
      <c r="F6" s="23" t="s">
        <v>4</v>
      </c>
      <c r="G6" s="22">
        <f t="shared" si="1"/>
        <v>0</v>
      </c>
      <c r="H6" s="23" t="s">
        <v>4</v>
      </c>
      <c r="I6" s="22">
        <f t="shared" si="2"/>
        <v>0</v>
      </c>
      <c r="J6" s="23" t="s">
        <v>12</v>
      </c>
      <c r="K6" s="22">
        <f t="shared" si="3"/>
        <v>1</v>
      </c>
      <c r="L6" s="20" t="s">
        <v>3</v>
      </c>
      <c r="M6" s="21" t="s">
        <v>3</v>
      </c>
      <c r="N6" s="22">
        <f t="shared" si="4"/>
        <v>1</v>
      </c>
      <c r="O6" s="23" t="s">
        <v>2</v>
      </c>
      <c r="P6" s="22">
        <f t="shared" si="5"/>
        <v>1</v>
      </c>
      <c r="Q6" s="20" t="s">
        <v>3</v>
      </c>
      <c r="R6" s="22">
        <f t="shared" si="6"/>
        <v>0</v>
      </c>
    </row>
    <row r="7" spans="1:25" x14ac:dyDescent="0.35">
      <c r="A7" s="6" t="s">
        <v>63</v>
      </c>
      <c r="B7" s="7" t="s">
        <v>80</v>
      </c>
      <c r="C7" s="15" t="s">
        <v>82</v>
      </c>
      <c r="D7" s="23" t="s">
        <v>10</v>
      </c>
      <c r="E7" s="22">
        <f t="shared" si="0"/>
        <v>0</v>
      </c>
      <c r="F7" s="23" t="s">
        <v>4</v>
      </c>
      <c r="G7" s="22">
        <f t="shared" si="1"/>
        <v>0</v>
      </c>
      <c r="H7" s="23" t="s">
        <v>4</v>
      </c>
      <c r="I7" s="22">
        <f t="shared" si="2"/>
        <v>0</v>
      </c>
      <c r="J7" s="23" t="s">
        <v>13</v>
      </c>
      <c r="K7" s="22">
        <f t="shared" si="3"/>
        <v>0</v>
      </c>
      <c r="L7" s="20" t="s">
        <v>2</v>
      </c>
      <c r="M7" s="21" t="s">
        <v>2</v>
      </c>
      <c r="N7" s="22">
        <f t="shared" si="4"/>
        <v>0</v>
      </c>
      <c r="O7" s="23" t="s">
        <v>3</v>
      </c>
      <c r="P7" s="22">
        <f t="shared" si="5"/>
        <v>0</v>
      </c>
      <c r="Q7" s="20" t="s">
        <v>3</v>
      </c>
      <c r="R7" s="22">
        <f t="shared" si="6"/>
        <v>0</v>
      </c>
    </row>
    <row r="8" spans="1:25" x14ac:dyDescent="0.35">
      <c r="A8" s="6" t="s">
        <v>64</v>
      </c>
      <c r="B8" s="7" t="s">
        <v>80</v>
      </c>
      <c r="C8" s="15" t="s">
        <v>82</v>
      </c>
      <c r="D8" s="23" t="s">
        <v>10</v>
      </c>
      <c r="E8" s="22">
        <f t="shared" si="0"/>
        <v>0</v>
      </c>
      <c r="F8" s="23" t="s">
        <v>4</v>
      </c>
      <c r="G8" s="22">
        <f t="shared" si="1"/>
        <v>0</v>
      </c>
      <c r="H8" s="23" t="s">
        <v>4</v>
      </c>
      <c r="I8" s="22">
        <f t="shared" si="2"/>
        <v>0</v>
      </c>
      <c r="J8" s="23" t="s">
        <v>13</v>
      </c>
      <c r="K8" s="22">
        <f t="shared" si="3"/>
        <v>0</v>
      </c>
      <c r="L8" s="20" t="s">
        <v>2</v>
      </c>
      <c r="M8" s="21" t="s">
        <v>2</v>
      </c>
      <c r="N8" s="22">
        <f t="shared" si="4"/>
        <v>0</v>
      </c>
      <c r="O8" s="23" t="s">
        <v>3</v>
      </c>
      <c r="P8" s="22">
        <f t="shared" si="5"/>
        <v>0</v>
      </c>
      <c r="Q8" s="20" t="s">
        <v>3</v>
      </c>
      <c r="R8" s="22">
        <f t="shared" si="6"/>
        <v>0</v>
      </c>
    </row>
    <row r="9" spans="1:25" x14ac:dyDescent="0.35">
      <c r="A9" s="6" t="s">
        <v>65</v>
      </c>
      <c r="B9" s="7" t="s">
        <v>80</v>
      </c>
      <c r="C9" s="15" t="s">
        <v>83</v>
      </c>
      <c r="D9" s="23" t="s">
        <v>10</v>
      </c>
      <c r="E9" s="22">
        <f t="shared" si="0"/>
        <v>0</v>
      </c>
      <c r="F9" s="23" t="s">
        <v>4</v>
      </c>
      <c r="G9" s="22">
        <f t="shared" si="1"/>
        <v>0</v>
      </c>
      <c r="H9" s="23" t="s">
        <v>4</v>
      </c>
      <c r="I9" s="22">
        <f t="shared" si="2"/>
        <v>0</v>
      </c>
      <c r="J9" s="23" t="s">
        <v>13</v>
      </c>
      <c r="K9" s="22">
        <f t="shared" si="3"/>
        <v>0</v>
      </c>
      <c r="L9" s="20" t="s">
        <v>2</v>
      </c>
      <c r="M9" s="21" t="s">
        <v>3</v>
      </c>
      <c r="N9" s="22">
        <f t="shared" si="4"/>
        <v>1</v>
      </c>
      <c r="O9" s="23" t="s">
        <v>2</v>
      </c>
      <c r="P9" s="22">
        <f t="shared" si="5"/>
        <v>1</v>
      </c>
      <c r="Q9" s="20" t="s">
        <v>3</v>
      </c>
      <c r="R9" s="22">
        <f t="shared" si="6"/>
        <v>0</v>
      </c>
    </row>
    <row r="10" spans="1:25" x14ac:dyDescent="0.35">
      <c r="A10" s="6" t="s">
        <v>66</v>
      </c>
      <c r="B10" s="7" t="s">
        <v>80</v>
      </c>
      <c r="C10" s="15" t="s">
        <v>83</v>
      </c>
      <c r="D10" s="23" t="s">
        <v>10</v>
      </c>
      <c r="E10" s="22">
        <f t="shared" si="0"/>
        <v>0</v>
      </c>
      <c r="F10" s="23" t="s">
        <v>4</v>
      </c>
      <c r="G10" s="22">
        <f t="shared" si="1"/>
        <v>0</v>
      </c>
      <c r="H10" s="23" t="s">
        <v>5</v>
      </c>
      <c r="I10" s="22">
        <f t="shared" si="2"/>
        <v>1</v>
      </c>
      <c r="J10" s="23" t="s">
        <v>12</v>
      </c>
      <c r="K10" s="22">
        <f t="shared" si="3"/>
        <v>1</v>
      </c>
      <c r="L10" s="20" t="s">
        <v>2</v>
      </c>
      <c r="M10" s="20" t="s">
        <v>2</v>
      </c>
      <c r="N10" s="22">
        <f t="shared" si="4"/>
        <v>0</v>
      </c>
      <c r="O10" s="23" t="s">
        <v>3</v>
      </c>
      <c r="P10" s="22">
        <f t="shared" si="5"/>
        <v>0</v>
      </c>
      <c r="Q10" s="20" t="s">
        <v>3</v>
      </c>
      <c r="R10" s="22">
        <f t="shared" si="6"/>
        <v>0</v>
      </c>
    </row>
    <row r="11" spans="1:25" x14ac:dyDescent="0.35">
      <c r="A11" s="6" t="s">
        <v>67</v>
      </c>
      <c r="B11" s="7" t="s">
        <v>80</v>
      </c>
      <c r="C11" s="15" t="s">
        <v>83</v>
      </c>
      <c r="D11" s="23" t="s">
        <v>10</v>
      </c>
      <c r="E11" s="22">
        <f t="shared" si="0"/>
        <v>0</v>
      </c>
      <c r="F11" s="23" t="s">
        <v>4</v>
      </c>
      <c r="G11" s="22">
        <f t="shared" si="1"/>
        <v>0</v>
      </c>
      <c r="H11" s="23" t="s">
        <v>5</v>
      </c>
      <c r="I11" s="22">
        <f t="shared" si="2"/>
        <v>1</v>
      </c>
      <c r="J11" s="23" t="s">
        <v>13</v>
      </c>
      <c r="K11" s="22">
        <f t="shared" si="3"/>
        <v>0</v>
      </c>
      <c r="L11" s="20" t="s">
        <v>2</v>
      </c>
      <c r="M11" s="21" t="s">
        <v>3</v>
      </c>
      <c r="N11" s="22">
        <f t="shared" si="4"/>
        <v>1</v>
      </c>
      <c r="O11" s="23" t="s">
        <v>2</v>
      </c>
      <c r="P11" s="22">
        <f t="shared" si="5"/>
        <v>1</v>
      </c>
      <c r="Q11" s="20" t="s">
        <v>3</v>
      </c>
      <c r="R11" s="22">
        <f t="shared" si="6"/>
        <v>0</v>
      </c>
    </row>
    <row r="12" spans="1:25" x14ac:dyDescent="0.35">
      <c r="A12" s="6" t="s">
        <v>68</v>
      </c>
      <c r="B12" s="7" t="s">
        <v>80</v>
      </c>
      <c r="C12" s="15" t="s">
        <v>83</v>
      </c>
      <c r="D12" s="23" t="s">
        <v>10</v>
      </c>
      <c r="E12" s="22">
        <f t="shared" si="0"/>
        <v>0</v>
      </c>
      <c r="F12" s="23" t="s">
        <v>4</v>
      </c>
      <c r="G12" s="22">
        <f t="shared" si="1"/>
        <v>0</v>
      </c>
      <c r="H12" s="23" t="s">
        <v>4</v>
      </c>
      <c r="I12" s="22">
        <f t="shared" si="2"/>
        <v>0</v>
      </c>
      <c r="J12" s="23" t="s">
        <v>13</v>
      </c>
      <c r="K12" s="22">
        <f t="shared" si="3"/>
        <v>0</v>
      </c>
      <c r="L12" s="20" t="s">
        <v>2</v>
      </c>
      <c r="M12" s="21" t="s">
        <v>3</v>
      </c>
      <c r="N12" s="22">
        <f t="shared" si="4"/>
        <v>1</v>
      </c>
      <c r="O12" s="23" t="s">
        <v>3</v>
      </c>
      <c r="P12" s="22">
        <f t="shared" si="5"/>
        <v>0</v>
      </c>
      <c r="Q12" s="20" t="s">
        <v>3</v>
      </c>
      <c r="R12" s="22">
        <f t="shared" si="6"/>
        <v>0</v>
      </c>
    </row>
    <row r="13" spans="1:25" x14ac:dyDescent="0.35">
      <c r="A13" s="6" t="s">
        <v>69</v>
      </c>
      <c r="B13" s="7" t="s">
        <v>80</v>
      </c>
      <c r="C13" s="15" t="s">
        <v>83</v>
      </c>
      <c r="D13" s="23" t="s">
        <v>11</v>
      </c>
      <c r="E13" s="22">
        <f t="shared" si="0"/>
        <v>1</v>
      </c>
      <c r="F13" s="23" t="s">
        <v>5</v>
      </c>
      <c r="G13" s="22">
        <f t="shared" si="1"/>
        <v>1</v>
      </c>
      <c r="H13" s="23" t="s">
        <v>4</v>
      </c>
      <c r="I13" s="22">
        <f t="shared" si="2"/>
        <v>0</v>
      </c>
      <c r="J13" s="23" t="s">
        <v>12</v>
      </c>
      <c r="K13" s="22">
        <f t="shared" si="3"/>
        <v>1</v>
      </c>
      <c r="L13" s="20" t="s">
        <v>2</v>
      </c>
      <c r="M13" s="21" t="s">
        <v>2</v>
      </c>
      <c r="N13" s="22">
        <f t="shared" si="4"/>
        <v>0</v>
      </c>
      <c r="O13" s="23" t="s">
        <v>2</v>
      </c>
      <c r="P13" s="22">
        <f t="shared" si="5"/>
        <v>1</v>
      </c>
      <c r="Q13" s="20" t="s">
        <v>3</v>
      </c>
      <c r="R13" s="22">
        <f t="shared" si="6"/>
        <v>0</v>
      </c>
    </row>
    <row r="14" spans="1:25" x14ac:dyDescent="0.35">
      <c r="A14" s="8" t="s">
        <v>70</v>
      </c>
      <c r="B14" s="9" t="s">
        <v>81</v>
      </c>
      <c r="C14" s="16" t="s">
        <v>82</v>
      </c>
      <c r="D14" s="23" t="s">
        <v>10</v>
      </c>
      <c r="E14" s="22">
        <f t="shared" si="0"/>
        <v>0</v>
      </c>
      <c r="F14" s="23" t="s">
        <v>4</v>
      </c>
      <c r="G14" s="22">
        <f t="shared" si="1"/>
        <v>0</v>
      </c>
      <c r="H14" s="23" t="s">
        <v>5</v>
      </c>
      <c r="I14" s="22">
        <f t="shared" si="2"/>
        <v>1</v>
      </c>
      <c r="J14" s="23" t="s">
        <v>13</v>
      </c>
      <c r="K14" s="22">
        <f t="shared" si="3"/>
        <v>0</v>
      </c>
      <c r="L14" s="20" t="s">
        <v>2</v>
      </c>
      <c r="M14" s="21" t="s">
        <v>2</v>
      </c>
      <c r="N14" s="22">
        <f t="shared" si="4"/>
        <v>0</v>
      </c>
      <c r="O14" s="23" t="s">
        <v>3</v>
      </c>
      <c r="P14" s="22">
        <f t="shared" si="5"/>
        <v>0</v>
      </c>
      <c r="Q14" s="20" t="s">
        <v>2</v>
      </c>
      <c r="R14" s="22">
        <f t="shared" si="6"/>
        <v>1</v>
      </c>
    </row>
    <row r="15" spans="1:25" x14ac:dyDescent="0.35">
      <c r="A15" s="8" t="s">
        <v>71</v>
      </c>
      <c r="B15" s="9" t="s">
        <v>81</v>
      </c>
      <c r="C15" s="16" t="s">
        <v>82</v>
      </c>
      <c r="D15" s="23" t="s">
        <v>10</v>
      </c>
      <c r="E15" s="22">
        <f t="shared" si="0"/>
        <v>0</v>
      </c>
      <c r="F15" s="23" t="s">
        <v>6</v>
      </c>
      <c r="G15" s="22">
        <f t="shared" si="1"/>
        <v>1</v>
      </c>
      <c r="H15" s="23" t="s">
        <v>4</v>
      </c>
      <c r="I15" s="22">
        <f t="shared" si="2"/>
        <v>0</v>
      </c>
      <c r="J15" s="23" t="s">
        <v>12</v>
      </c>
      <c r="K15" s="22">
        <f t="shared" si="3"/>
        <v>1</v>
      </c>
      <c r="L15" s="20" t="s">
        <v>2</v>
      </c>
      <c r="M15" s="21" t="s">
        <v>3</v>
      </c>
      <c r="N15" s="22">
        <f t="shared" si="4"/>
        <v>1</v>
      </c>
      <c r="O15" s="23" t="s">
        <v>2</v>
      </c>
      <c r="P15" s="22">
        <f t="shared" si="5"/>
        <v>1</v>
      </c>
      <c r="Q15" s="20" t="s">
        <v>2</v>
      </c>
      <c r="R15" s="22">
        <f t="shared" si="6"/>
        <v>1</v>
      </c>
    </row>
    <row r="16" spans="1:25" x14ac:dyDescent="0.35">
      <c r="A16" s="8" t="s">
        <v>72</v>
      </c>
      <c r="B16" s="9" t="s">
        <v>81</v>
      </c>
      <c r="C16" s="16" t="s">
        <v>82</v>
      </c>
      <c r="D16" s="23" t="s">
        <v>10</v>
      </c>
      <c r="E16" s="22">
        <f t="shared" si="0"/>
        <v>0</v>
      </c>
      <c r="F16" s="23" t="s">
        <v>4</v>
      </c>
      <c r="G16" s="22">
        <f t="shared" si="1"/>
        <v>0</v>
      </c>
      <c r="H16" s="23" t="s">
        <v>4</v>
      </c>
      <c r="I16" s="22">
        <f t="shared" si="2"/>
        <v>0</v>
      </c>
      <c r="J16" s="23" t="s">
        <v>12</v>
      </c>
      <c r="K16" s="22">
        <f t="shared" si="3"/>
        <v>1</v>
      </c>
      <c r="L16" s="20" t="s">
        <v>2</v>
      </c>
      <c r="M16" s="21" t="s">
        <v>2</v>
      </c>
      <c r="N16" s="22">
        <f t="shared" si="4"/>
        <v>0</v>
      </c>
      <c r="O16" s="23" t="s">
        <v>3</v>
      </c>
      <c r="P16" s="22">
        <f t="shared" si="5"/>
        <v>0</v>
      </c>
      <c r="Q16" s="20" t="s">
        <v>2</v>
      </c>
      <c r="R16" s="22">
        <f t="shared" si="6"/>
        <v>1</v>
      </c>
    </row>
    <row r="17" spans="1:18" x14ac:dyDescent="0.35">
      <c r="A17" s="8" t="s">
        <v>73</v>
      </c>
      <c r="B17" s="9" t="s">
        <v>81</v>
      </c>
      <c r="C17" s="16" t="s">
        <v>82</v>
      </c>
      <c r="D17" s="23" t="s">
        <v>11</v>
      </c>
      <c r="E17" s="22">
        <f t="shared" si="0"/>
        <v>1</v>
      </c>
      <c r="F17" s="23" t="s">
        <v>4</v>
      </c>
      <c r="G17" s="22">
        <f t="shared" si="1"/>
        <v>0</v>
      </c>
      <c r="H17" s="23" t="s">
        <v>5</v>
      </c>
      <c r="I17" s="22">
        <f t="shared" si="2"/>
        <v>1</v>
      </c>
      <c r="J17" s="23" t="s">
        <v>13</v>
      </c>
      <c r="K17" s="22">
        <f t="shared" si="3"/>
        <v>0</v>
      </c>
      <c r="L17" s="20" t="s">
        <v>2</v>
      </c>
      <c r="M17" s="21" t="s">
        <v>2</v>
      </c>
      <c r="N17" s="22">
        <f t="shared" si="4"/>
        <v>0</v>
      </c>
      <c r="O17" s="23" t="s">
        <v>3</v>
      </c>
      <c r="P17" s="22">
        <f t="shared" si="5"/>
        <v>0</v>
      </c>
      <c r="Q17" s="20" t="s">
        <v>2</v>
      </c>
      <c r="R17" s="22">
        <f t="shared" si="6"/>
        <v>1</v>
      </c>
    </row>
    <row r="18" spans="1:18" x14ac:dyDescent="0.35">
      <c r="A18" s="8" t="s">
        <v>74</v>
      </c>
      <c r="B18" s="9" t="s">
        <v>81</v>
      </c>
      <c r="C18" s="16" t="s">
        <v>82</v>
      </c>
      <c r="D18" s="23" t="s">
        <v>10</v>
      </c>
      <c r="E18" s="22">
        <f t="shared" si="0"/>
        <v>0</v>
      </c>
      <c r="F18" s="23" t="s">
        <v>5</v>
      </c>
      <c r="G18" s="22">
        <f t="shared" si="1"/>
        <v>1</v>
      </c>
      <c r="H18" s="23" t="s">
        <v>4</v>
      </c>
      <c r="I18" s="22">
        <f t="shared" si="2"/>
        <v>0</v>
      </c>
      <c r="J18" s="23" t="s">
        <v>12</v>
      </c>
      <c r="K18" s="22">
        <f t="shared" si="3"/>
        <v>1</v>
      </c>
      <c r="L18" s="20" t="s">
        <v>2</v>
      </c>
      <c r="M18" s="21" t="s">
        <v>2</v>
      </c>
      <c r="N18" s="22">
        <f t="shared" si="4"/>
        <v>0</v>
      </c>
      <c r="O18" s="23" t="s">
        <v>3</v>
      </c>
      <c r="P18" s="22">
        <f t="shared" si="5"/>
        <v>0</v>
      </c>
      <c r="Q18" s="20" t="s">
        <v>2</v>
      </c>
      <c r="R18" s="22">
        <f t="shared" si="6"/>
        <v>1</v>
      </c>
    </row>
    <row r="19" spans="1:18" x14ac:dyDescent="0.35">
      <c r="A19" s="8" t="s">
        <v>75</v>
      </c>
      <c r="B19" s="9" t="s">
        <v>81</v>
      </c>
      <c r="C19" s="16" t="s">
        <v>83</v>
      </c>
      <c r="D19" s="23" t="s">
        <v>10</v>
      </c>
      <c r="E19" s="22">
        <f t="shared" si="0"/>
        <v>0</v>
      </c>
      <c r="F19" s="23" t="s">
        <v>4</v>
      </c>
      <c r="G19" s="22">
        <f t="shared" si="1"/>
        <v>0</v>
      </c>
      <c r="H19" s="23" t="s">
        <v>5</v>
      </c>
      <c r="I19" s="22">
        <f t="shared" si="2"/>
        <v>1</v>
      </c>
      <c r="J19" s="23" t="s">
        <v>13</v>
      </c>
      <c r="K19" s="22">
        <f t="shared" si="3"/>
        <v>0</v>
      </c>
      <c r="L19" s="20" t="s">
        <v>2</v>
      </c>
      <c r="M19" s="21" t="s">
        <v>2</v>
      </c>
      <c r="N19" s="22">
        <f t="shared" si="4"/>
        <v>0</v>
      </c>
      <c r="O19" s="23" t="s">
        <v>2</v>
      </c>
      <c r="P19" s="22">
        <f t="shared" si="5"/>
        <v>1</v>
      </c>
      <c r="Q19" s="20" t="s">
        <v>2</v>
      </c>
      <c r="R19" s="22">
        <f t="shared" si="6"/>
        <v>1</v>
      </c>
    </row>
    <row r="20" spans="1:18" x14ac:dyDescent="0.35">
      <c r="A20" s="8" t="s">
        <v>76</v>
      </c>
      <c r="B20" s="9" t="s">
        <v>81</v>
      </c>
      <c r="C20" s="16" t="s">
        <v>83</v>
      </c>
      <c r="D20" s="23" t="s">
        <v>10</v>
      </c>
      <c r="E20" s="22">
        <f t="shared" si="0"/>
        <v>0</v>
      </c>
      <c r="F20" s="23" t="s">
        <v>5</v>
      </c>
      <c r="G20" s="22">
        <f t="shared" si="1"/>
        <v>1</v>
      </c>
      <c r="H20" s="23" t="s">
        <v>4</v>
      </c>
      <c r="I20" s="22">
        <f t="shared" si="2"/>
        <v>0</v>
      </c>
      <c r="J20" s="23" t="s">
        <v>13</v>
      </c>
      <c r="K20" s="22">
        <f t="shared" si="3"/>
        <v>0</v>
      </c>
      <c r="L20" s="20" t="s">
        <v>2</v>
      </c>
      <c r="M20" s="21" t="s">
        <v>2</v>
      </c>
      <c r="N20" s="22">
        <f t="shared" si="4"/>
        <v>0</v>
      </c>
      <c r="O20" s="23" t="s">
        <v>3</v>
      </c>
      <c r="P20" s="22">
        <f t="shared" si="5"/>
        <v>0</v>
      </c>
      <c r="Q20" s="20" t="s">
        <v>2</v>
      </c>
      <c r="R20" s="22">
        <f t="shared" si="6"/>
        <v>1</v>
      </c>
    </row>
    <row r="21" spans="1:18" x14ac:dyDescent="0.35">
      <c r="A21" s="8" t="s">
        <v>77</v>
      </c>
      <c r="B21" s="9" t="s">
        <v>81</v>
      </c>
      <c r="C21" s="16" t="s">
        <v>83</v>
      </c>
      <c r="D21" s="23" t="s">
        <v>11</v>
      </c>
      <c r="E21" s="22">
        <f t="shared" si="0"/>
        <v>1</v>
      </c>
      <c r="F21" s="23" t="s">
        <v>4</v>
      </c>
      <c r="G21" s="22">
        <f t="shared" si="1"/>
        <v>0</v>
      </c>
      <c r="H21" s="23" t="s">
        <v>4</v>
      </c>
      <c r="I21" s="22">
        <f t="shared" si="2"/>
        <v>0</v>
      </c>
      <c r="J21" s="23" t="s">
        <v>13</v>
      </c>
      <c r="K21" s="22">
        <f t="shared" si="3"/>
        <v>0</v>
      </c>
      <c r="L21" s="20" t="s">
        <v>3</v>
      </c>
      <c r="M21" s="21" t="s">
        <v>2</v>
      </c>
      <c r="N21" s="22">
        <f t="shared" si="4"/>
        <v>1</v>
      </c>
      <c r="O21" s="23" t="s">
        <v>3</v>
      </c>
      <c r="P21" s="22">
        <f t="shared" si="5"/>
        <v>0</v>
      </c>
      <c r="Q21" s="20" t="s">
        <v>2</v>
      </c>
      <c r="R21" s="22">
        <f t="shared" si="6"/>
        <v>1</v>
      </c>
    </row>
    <row r="22" spans="1:18" x14ac:dyDescent="0.35">
      <c r="A22" s="8" t="s">
        <v>78</v>
      </c>
      <c r="B22" s="9" t="s">
        <v>81</v>
      </c>
      <c r="C22" s="16" t="s">
        <v>83</v>
      </c>
      <c r="D22" s="23" t="s">
        <v>10</v>
      </c>
      <c r="E22" s="22">
        <f t="shared" si="0"/>
        <v>0</v>
      </c>
      <c r="F22" s="23" t="s">
        <v>5</v>
      </c>
      <c r="G22" s="22">
        <f t="shared" si="1"/>
        <v>1</v>
      </c>
      <c r="H22" s="23" t="s">
        <v>5</v>
      </c>
      <c r="I22" s="22">
        <f t="shared" si="2"/>
        <v>1</v>
      </c>
      <c r="J22" s="23" t="s">
        <v>13</v>
      </c>
      <c r="K22" s="22">
        <f t="shared" si="3"/>
        <v>0</v>
      </c>
      <c r="L22" s="20" t="s">
        <v>2</v>
      </c>
      <c r="M22" s="21" t="s">
        <v>2</v>
      </c>
      <c r="N22" s="22">
        <f t="shared" si="4"/>
        <v>0</v>
      </c>
      <c r="O22" s="23" t="s">
        <v>2</v>
      </c>
      <c r="P22" s="22">
        <f t="shared" si="5"/>
        <v>1</v>
      </c>
      <c r="Q22" s="20" t="s">
        <v>2</v>
      </c>
      <c r="R22" s="22">
        <f t="shared" si="6"/>
        <v>1</v>
      </c>
    </row>
    <row r="23" spans="1:18" ht="15" thickBot="1" x14ac:dyDescent="0.4">
      <c r="A23" s="10" t="s">
        <v>79</v>
      </c>
      <c r="B23" s="11" t="s">
        <v>81</v>
      </c>
      <c r="C23" s="17" t="s">
        <v>83</v>
      </c>
      <c r="D23" s="26" t="s">
        <v>10</v>
      </c>
      <c r="E23" s="25">
        <f t="shared" si="0"/>
        <v>0</v>
      </c>
      <c r="F23" s="26" t="s">
        <v>4</v>
      </c>
      <c r="G23" s="25">
        <f t="shared" si="1"/>
        <v>0</v>
      </c>
      <c r="H23" s="26" t="s">
        <v>5</v>
      </c>
      <c r="I23" s="25">
        <f t="shared" si="2"/>
        <v>1</v>
      </c>
      <c r="J23" s="26" t="s">
        <v>13</v>
      </c>
      <c r="K23" s="25">
        <f t="shared" si="3"/>
        <v>0</v>
      </c>
      <c r="L23" s="24" t="s">
        <v>2</v>
      </c>
      <c r="M23" s="70" t="s">
        <v>2</v>
      </c>
      <c r="N23" s="25">
        <f t="shared" si="4"/>
        <v>0</v>
      </c>
      <c r="O23" s="26" t="s">
        <v>3</v>
      </c>
      <c r="P23" s="25">
        <f t="shared" si="5"/>
        <v>0</v>
      </c>
      <c r="Q23" s="24" t="s">
        <v>2</v>
      </c>
      <c r="R23" s="25">
        <f>IF(Q23="no",0,1)</f>
        <v>1</v>
      </c>
    </row>
    <row r="26" spans="1:18" ht="14.5" customHeight="1" x14ac:dyDescent="0.35"/>
    <row r="27" spans="1:18" ht="14.5" customHeight="1" x14ac:dyDescent="0.35"/>
    <row r="28" spans="1:18" ht="14.5" customHeight="1" x14ac:dyDescent="0.35"/>
    <row r="29" spans="1:18" ht="14.5" customHeight="1" x14ac:dyDescent="0.35"/>
    <row r="30" spans="1:18" ht="14.5" customHeight="1" x14ac:dyDescent="0.35"/>
    <row r="31" spans="1:18" ht="14.5" customHeight="1" x14ac:dyDescent="0.35"/>
    <row r="32" spans="1:18" ht="14.5" customHeight="1" x14ac:dyDescent="0.35"/>
  </sheetData>
  <mergeCells count="12">
    <mergeCell ref="D1:P1"/>
    <mergeCell ref="Q1:R1"/>
    <mergeCell ref="N2:N3"/>
    <mergeCell ref="G2:G3"/>
    <mergeCell ref="A2:A3"/>
    <mergeCell ref="C2:C3"/>
    <mergeCell ref="B2:B3"/>
    <mergeCell ref="E2:E3"/>
    <mergeCell ref="I2:I3"/>
    <mergeCell ref="K2:K3"/>
    <mergeCell ref="P2:P3"/>
    <mergeCell ref="R2:R3"/>
  </mergeCells>
  <conditionalFormatting sqref="L4:M23">
    <cfRule type="containsText" dxfId="85" priority="71" stopIfTrue="1" operator="containsText" text="yes">
      <formula>NOT(ISERROR(SEARCH("yes",L4)))</formula>
    </cfRule>
    <cfRule type="containsText" dxfId="84" priority="72" stopIfTrue="1" operator="containsText" text="no">
      <formula>NOT(ISERROR(SEARCH("no",L4)))</formula>
    </cfRule>
  </conditionalFormatting>
  <conditionalFormatting sqref="N4:N23">
    <cfRule type="cellIs" dxfId="83" priority="68" operator="equal">
      <formula>5</formula>
    </cfRule>
    <cfRule type="cellIs" dxfId="82" priority="69" operator="equal">
      <formula>3</formula>
    </cfRule>
    <cfRule type="cellIs" dxfId="81" priority="70" operator="equal">
      <formula>1</formula>
    </cfRule>
  </conditionalFormatting>
  <conditionalFormatting sqref="G4:G23">
    <cfRule type="cellIs" dxfId="80" priority="63" operator="equal">
      <formula>1</formula>
    </cfRule>
    <cfRule type="cellIs" dxfId="79" priority="64" operator="equal">
      <formula>2</formula>
    </cfRule>
    <cfRule type="cellIs" dxfId="78" priority="65" operator="equal">
      <formula>3</formula>
    </cfRule>
    <cfRule type="cellIs" dxfId="77" priority="66" operator="equal">
      <formula>4</formula>
    </cfRule>
    <cfRule type="cellIs" dxfId="76" priority="67" operator="equal">
      <formula>5</formula>
    </cfRule>
  </conditionalFormatting>
  <conditionalFormatting sqref="F4:F23">
    <cfRule type="cellIs" dxfId="75" priority="60" operator="equal">
      <formula>"surface"</formula>
    </cfRule>
    <cfRule type="cellIs" dxfId="74" priority="61" operator="equal">
      <formula>"unimproved"</formula>
    </cfRule>
    <cfRule type="cellIs" dxfId="73" priority="62" operator="equal">
      <formula>"improved"</formula>
    </cfRule>
  </conditionalFormatting>
  <conditionalFormatting sqref="E4:E23">
    <cfRule type="cellIs" dxfId="72" priority="52" operator="equal">
      <formula>1</formula>
    </cfRule>
  </conditionalFormatting>
  <conditionalFormatting sqref="D4:D23">
    <cfRule type="cellIs" dxfId="71" priority="15" operator="equal">
      <formula>"&lt;15"</formula>
    </cfRule>
    <cfRule type="cellIs" dxfId="70" priority="16" operator="equal">
      <formula>"&gt;15"</formula>
    </cfRule>
    <cfRule type="cellIs" dxfId="69" priority="49" operator="equal">
      <formula>"surface"</formula>
    </cfRule>
    <cfRule type="cellIs" dxfId="68" priority="50" operator="equal">
      <formula>"unimproved"</formula>
    </cfRule>
    <cfRule type="cellIs" dxfId="67" priority="51" operator="equal">
      <formula>"improved"</formula>
    </cfRule>
  </conditionalFormatting>
  <conditionalFormatting sqref="H4:H23">
    <cfRule type="cellIs" dxfId="66" priority="41" operator="equal">
      <formula>"surface"</formula>
    </cfRule>
    <cfRule type="cellIs" dxfId="65" priority="42" operator="equal">
      <formula>"unimproved"</formula>
    </cfRule>
    <cfRule type="cellIs" dxfId="64" priority="43" operator="equal">
      <formula>"improved"</formula>
    </cfRule>
  </conditionalFormatting>
  <conditionalFormatting sqref="P4:P23">
    <cfRule type="cellIs" dxfId="63" priority="28" operator="equal">
      <formula>1</formula>
    </cfRule>
    <cfRule type="cellIs" dxfId="62" priority="29" operator="equal">
      <formula>2</formula>
    </cfRule>
    <cfRule type="cellIs" dxfId="61" priority="30" operator="equal">
      <formula>3</formula>
    </cfRule>
    <cfRule type="cellIs" dxfId="60" priority="31" operator="equal">
      <formula>4</formula>
    </cfRule>
    <cfRule type="cellIs" dxfId="59" priority="32" operator="equal">
      <formula>5</formula>
    </cfRule>
  </conditionalFormatting>
  <conditionalFormatting sqref="R4:R23">
    <cfRule type="cellIs" dxfId="58" priority="20" operator="equal">
      <formula>1</formula>
    </cfRule>
    <cfRule type="cellIs" dxfId="57" priority="21" operator="equal">
      <formula>2</formula>
    </cfRule>
    <cfRule type="cellIs" dxfId="56" priority="22" operator="equal">
      <formula>3</formula>
    </cfRule>
    <cfRule type="cellIs" dxfId="55" priority="23" operator="equal">
      <formula>4</formula>
    </cfRule>
    <cfRule type="cellIs" dxfId="54" priority="24" operator="equal">
      <formula>5</formula>
    </cfRule>
  </conditionalFormatting>
  <conditionalFormatting sqref="I4:I23">
    <cfRule type="cellIs" dxfId="53" priority="10" operator="equal">
      <formula>1</formula>
    </cfRule>
    <cfRule type="cellIs" dxfId="52" priority="11" operator="equal">
      <formula>2</formula>
    </cfRule>
    <cfRule type="cellIs" dxfId="51" priority="12" operator="equal">
      <formula>3</formula>
    </cfRule>
    <cfRule type="cellIs" dxfId="50" priority="13" operator="equal">
      <formula>4</formula>
    </cfRule>
    <cfRule type="cellIs" dxfId="49" priority="14" operator="equal">
      <formula>5</formula>
    </cfRule>
  </conditionalFormatting>
  <conditionalFormatting sqref="J4:J23">
    <cfRule type="cellIs" dxfId="48" priority="8" operator="equal">
      <formula>"&lt;20"</formula>
    </cfRule>
    <cfRule type="cellIs" dxfId="47" priority="9" operator="equal">
      <formula>"&gt;20"</formula>
    </cfRule>
  </conditionalFormatting>
  <conditionalFormatting sqref="K4:K23">
    <cfRule type="cellIs" dxfId="46" priority="7" operator="equal">
      <formula>1</formula>
    </cfRule>
  </conditionalFormatting>
  <conditionalFormatting sqref="O4:O23">
    <cfRule type="cellIs" dxfId="45" priority="5" stopIfTrue="1" operator="equal">
      <formula>"no"</formula>
    </cfRule>
    <cfRule type="cellIs" dxfId="44" priority="6" stopIfTrue="1" operator="equal">
      <formula>"yes"</formula>
    </cfRule>
  </conditionalFormatting>
  <conditionalFormatting sqref="Q4:Q23">
    <cfRule type="cellIs" dxfId="43" priority="1" operator="equal">
      <formula>"no"</formula>
    </cfRule>
    <cfRule type="cellIs" dxfId="42" priority="2" operator="equal">
      <formula>"yes"</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583EB-6E74-4301-B07B-E568F64AF471}">
  <dimension ref="A1:O127"/>
  <sheetViews>
    <sheetView topLeftCell="A10" workbookViewId="0">
      <selection activeCell="A23" sqref="A23:W127"/>
    </sheetView>
  </sheetViews>
  <sheetFormatPr defaultRowHeight="14.5" x14ac:dyDescent="0.35"/>
  <cols>
    <col min="1" max="1" width="11.36328125" customWidth="1"/>
    <col min="2" max="2" width="12.7265625" customWidth="1"/>
    <col min="3" max="3" width="13.7265625" bestFit="1" customWidth="1"/>
    <col min="4" max="9" width="8.1796875" customWidth="1"/>
    <col min="10" max="10" width="8.1796875" bestFit="1" customWidth="1"/>
    <col min="11" max="11" width="2.08984375" customWidth="1"/>
    <col min="12" max="12" width="10.81640625" customWidth="1"/>
    <col min="13" max="13" width="12.08984375" customWidth="1"/>
    <col min="15" max="15" width="2.54296875" style="74" customWidth="1"/>
  </cols>
  <sheetData>
    <row r="1" spans="1:15" ht="26.5" thickBot="1" x14ac:dyDescent="0.4">
      <c r="A1" s="19" t="s">
        <v>124</v>
      </c>
      <c r="B1" s="18"/>
      <c r="C1" s="18"/>
      <c r="D1" s="76" t="s">
        <v>100</v>
      </c>
      <c r="E1" s="76" t="s">
        <v>100</v>
      </c>
      <c r="F1" s="77"/>
      <c r="G1" s="77"/>
      <c r="H1" s="77"/>
      <c r="I1" s="77"/>
      <c r="J1" s="78"/>
      <c r="K1" s="69"/>
      <c r="L1" s="69"/>
      <c r="M1" s="69"/>
      <c r="N1" s="69"/>
      <c r="O1" s="79"/>
    </row>
    <row r="2" spans="1:15" ht="46.5" customHeight="1" x14ac:dyDescent="0.35">
      <c r="A2" s="27" t="s">
        <v>58</v>
      </c>
      <c r="B2" s="28" t="s">
        <v>101</v>
      </c>
      <c r="C2" s="29" t="s">
        <v>59</v>
      </c>
      <c r="D2" s="61" t="s">
        <v>102</v>
      </c>
      <c r="E2" s="61" t="s">
        <v>103</v>
      </c>
      <c r="F2" s="61" t="s">
        <v>104</v>
      </c>
      <c r="G2" s="61" t="s">
        <v>105</v>
      </c>
      <c r="H2" s="61" t="s">
        <v>106</v>
      </c>
      <c r="I2" s="61" t="s">
        <v>107</v>
      </c>
      <c r="J2" s="61" t="s">
        <v>108</v>
      </c>
      <c r="K2" s="69"/>
      <c r="L2" s="80" t="s">
        <v>109</v>
      </c>
      <c r="M2" s="80" t="s">
        <v>110</v>
      </c>
      <c r="N2" s="75" t="s">
        <v>111</v>
      </c>
      <c r="O2" s="81"/>
    </row>
    <row r="3" spans="1:15" x14ac:dyDescent="0.35">
      <c r="A3" s="6" t="s">
        <v>60</v>
      </c>
      <c r="B3" s="7" t="s">
        <v>80</v>
      </c>
      <c r="C3" s="15" t="s">
        <v>82</v>
      </c>
      <c r="D3" s="22">
        <f>VLOOKUP($A3,'Step 3 '!$A$4:$R$23,5,0)</f>
        <v>0</v>
      </c>
      <c r="E3" s="22">
        <f>VLOOKUP($A3,'Step 3 '!$A$4:$R$23,7,0)</f>
        <v>0</v>
      </c>
      <c r="F3" s="22">
        <f>VLOOKUP($A3,'Step 3 '!$A$4:$R$23,9,0)</f>
        <v>1</v>
      </c>
      <c r="G3" s="22">
        <f>VLOOKUP($A3,'Step 3 '!$A$4:$R$23,11,0)</f>
        <v>1</v>
      </c>
      <c r="H3" s="22">
        <f>VLOOKUP($A3,'Step 3 '!$A$4:$R$23,14,0)</f>
        <v>1</v>
      </c>
      <c r="I3" s="22">
        <f>VLOOKUP($A3,'Step 3 '!$A$4:$R$23,16,0)</f>
        <v>1</v>
      </c>
      <c r="J3" s="22">
        <f>VLOOKUP($A3,'Step 3 '!$A$4:$R$23,18,0)</f>
        <v>0</v>
      </c>
      <c r="L3" s="71">
        <f>SUM(F3:J3)</f>
        <v>4</v>
      </c>
      <c r="M3" s="72">
        <f>L3/5</f>
        <v>0.8</v>
      </c>
      <c r="N3" s="71">
        <f t="shared" ref="N3:N22" si="0">SUM(D3:E3)</f>
        <v>0</v>
      </c>
    </row>
    <row r="4" spans="1:15" x14ac:dyDescent="0.35">
      <c r="A4" s="6" t="s">
        <v>61</v>
      </c>
      <c r="B4" s="7" t="s">
        <v>80</v>
      </c>
      <c r="C4" s="15" t="s">
        <v>82</v>
      </c>
      <c r="D4" s="22">
        <f>VLOOKUP($A4,'Step 3 '!$A$4:$R$23,5,0)</f>
        <v>0</v>
      </c>
      <c r="E4" s="22">
        <f>VLOOKUP($A4,'Step 3 '!$A$4:$R$23,7,0)</f>
        <v>0</v>
      </c>
      <c r="F4" s="22">
        <f>VLOOKUP($A4,'Step 3 '!$A$4:$R$23,9,0)</f>
        <v>0</v>
      </c>
      <c r="G4" s="22">
        <f>VLOOKUP($A4,'Step 3 '!$A$4:$R$23,11,0)</f>
        <v>1</v>
      </c>
      <c r="H4" s="22">
        <f>VLOOKUP($A4,'Step 3 '!$A$4:$R$23,14,0)</f>
        <v>1</v>
      </c>
      <c r="I4" s="22">
        <f>VLOOKUP($A4,'Step 3 '!$A$4:$R$23,16,0)</f>
        <v>1</v>
      </c>
      <c r="J4" s="22">
        <f>VLOOKUP($A4,'Step 3 '!$A$4:$R$23,18,0)</f>
        <v>0</v>
      </c>
      <c r="L4" s="71">
        <f t="shared" ref="L4:L22" si="1">SUM(F4:J4)</f>
        <v>3</v>
      </c>
      <c r="M4" s="72">
        <f t="shared" ref="M4:M22" si="2">L4/5</f>
        <v>0.6</v>
      </c>
      <c r="N4" s="71">
        <f t="shared" si="0"/>
        <v>0</v>
      </c>
    </row>
    <row r="5" spans="1:15" x14ac:dyDescent="0.35">
      <c r="A5" s="6" t="s">
        <v>62</v>
      </c>
      <c r="B5" s="7" t="s">
        <v>80</v>
      </c>
      <c r="C5" s="15" t="s">
        <v>82</v>
      </c>
      <c r="D5" s="22">
        <f>VLOOKUP($A5,'Step 3 '!$A$4:$R$23,5,0)</f>
        <v>0</v>
      </c>
      <c r="E5" s="22">
        <f>VLOOKUP($A5,'Step 3 '!$A$4:$R$23,7,0)</f>
        <v>0</v>
      </c>
      <c r="F5" s="22">
        <f>VLOOKUP($A5,'Step 3 '!$A$4:$R$23,9,0)</f>
        <v>0</v>
      </c>
      <c r="G5" s="22">
        <f>VLOOKUP($A5,'Step 3 '!$A$4:$R$23,11,0)</f>
        <v>1</v>
      </c>
      <c r="H5" s="22">
        <f>VLOOKUP($A5,'Step 3 '!$A$4:$R$23,14,0)</f>
        <v>1</v>
      </c>
      <c r="I5" s="22">
        <f>VLOOKUP($A5,'Step 3 '!$A$4:$R$23,16,0)</f>
        <v>1</v>
      </c>
      <c r="J5" s="22">
        <f>VLOOKUP($A5,'Step 3 '!$A$4:$R$23,18,0)</f>
        <v>0</v>
      </c>
      <c r="L5" s="71">
        <f t="shared" si="1"/>
        <v>3</v>
      </c>
      <c r="M5" s="72">
        <f t="shared" si="2"/>
        <v>0.6</v>
      </c>
      <c r="N5" s="71">
        <f t="shared" si="0"/>
        <v>0</v>
      </c>
    </row>
    <row r="6" spans="1:15" x14ac:dyDescent="0.35">
      <c r="A6" s="6" t="s">
        <v>63</v>
      </c>
      <c r="B6" s="7" t="s">
        <v>80</v>
      </c>
      <c r="C6" s="15" t="s">
        <v>82</v>
      </c>
      <c r="D6" s="22">
        <f>VLOOKUP($A6,'Step 3 '!$A$4:$R$23,5,0)</f>
        <v>0</v>
      </c>
      <c r="E6" s="22">
        <f>VLOOKUP($A6,'Step 3 '!$A$4:$R$23,7,0)</f>
        <v>0</v>
      </c>
      <c r="F6" s="22">
        <f>VLOOKUP($A6,'Step 3 '!$A$4:$R$23,9,0)</f>
        <v>0</v>
      </c>
      <c r="G6" s="22">
        <f>VLOOKUP($A6,'Step 3 '!$A$4:$R$23,11,0)</f>
        <v>0</v>
      </c>
      <c r="H6" s="22">
        <f>VLOOKUP($A6,'Step 3 '!$A$4:$R$23,14,0)</f>
        <v>0</v>
      </c>
      <c r="I6" s="22">
        <f>VLOOKUP($A6,'Step 3 '!$A$4:$R$23,16,0)</f>
        <v>0</v>
      </c>
      <c r="J6" s="22">
        <f>VLOOKUP($A6,'Step 3 '!$A$4:$R$23,18,0)</f>
        <v>0</v>
      </c>
      <c r="L6" s="71">
        <f t="shared" si="1"/>
        <v>0</v>
      </c>
      <c r="M6" s="72">
        <f t="shared" si="2"/>
        <v>0</v>
      </c>
      <c r="N6" s="71">
        <f t="shared" si="0"/>
        <v>0</v>
      </c>
    </row>
    <row r="7" spans="1:15" x14ac:dyDescent="0.35">
      <c r="A7" s="6" t="s">
        <v>64</v>
      </c>
      <c r="B7" s="7" t="s">
        <v>80</v>
      </c>
      <c r="C7" s="15" t="s">
        <v>82</v>
      </c>
      <c r="D7" s="22">
        <f>VLOOKUP($A7,'Step 3 '!$A$4:$R$23,5,0)</f>
        <v>0</v>
      </c>
      <c r="E7" s="22">
        <f>VLOOKUP($A7,'Step 3 '!$A$4:$R$23,7,0)</f>
        <v>0</v>
      </c>
      <c r="F7" s="22">
        <f>VLOOKUP($A7,'Step 3 '!$A$4:$R$23,9,0)</f>
        <v>0</v>
      </c>
      <c r="G7" s="22">
        <f>VLOOKUP($A7,'Step 3 '!$A$4:$R$23,11,0)</f>
        <v>0</v>
      </c>
      <c r="H7" s="22">
        <f>VLOOKUP($A7,'Step 3 '!$A$4:$R$23,14,0)</f>
        <v>0</v>
      </c>
      <c r="I7" s="22">
        <f>VLOOKUP($A7,'Step 3 '!$A$4:$R$23,16,0)</f>
        <v>0</v>
      </c>
      <c r="J7" s="22">
        <f>VLOOKUP($A7,'Step 3 '!$A$4:$R$23,18,0)</f>
        <v>0</v>
      </c>
      <c r="L7" s="71">
        <f t="shared" si="1"/>
        <v>0</v>
      </c>
      <c r="M7" s="72">
        <f t="shared" si="2"/>
        <v>0</v>
      </c>
      <c r="N7" s="71">
        <f t="shared" si="0"/>
        <v>0</v>
      </c>
    </row>
    <row r="8" spans="1:15" x14ac:dyDescent="0.35">
      <c r="A8" s="6" t="s">
        <v>65</v>
      </c>
      <c r="B8" s="7" t="s">
        <v>80</v>
      </c>
      <c r="C8" s="15" t="s">
        <v>83</v>
      </c>
      <c r="D8" s="22">
        <f>VLOOKUP($A8,'Step 3 '!$A$4:$R$23,5,0)</f>
        <v>0</v>
      </c>
      <c r="E8" s="22">
        <f>VLOOKUP($A8,'Step 3 '!$A$4:$R$23,7,0)</f>
        <v>0</v>
      </c>
      <c r="F8" s="22">
        <f>VLOOKUP($A8,'Step 3 '!$A$4:$R$23,9,0)</f>
        <v>0</v>
      </c>
      <c r="G8" s="22">
        <f>VLOOKUP($A8,'Step 3 '!$A$4:$R$23,11,0)</f>
        <v>0</v>
      </c>
      <c r="H8" s="22">
        <f>VLOOKUP($A8,'Step 3 '!$A$4:$R$23,14,0)</f>
        <v>1</v>
      </c>
      <c r="I8" s="22">
        <f>VLOOKUP($A8,'Step 3 '!$A$4:$R$23,16,0)</f>
        <v>1</v>
      </c>
      <c r="J8" s="22">
        <f>VLOOKUP($A8,'Step 3 '!$A$4:$R$23,18,0)</f>
        <v>0</v>
      </c>
      <c r="L8" s="71">
        <f t="shared" si="1"/>
        <v>2</v>
      </c>
      <c r="M8" s="72">
        <f t="shared" si="2"/>
        <v>0.4</v>
      </c>
      <c r="N8" s="71">
        <f t="shared" si="0"/>
        <v>0</v>
      </c>
    </row>
    <row r="9" spans="1:15" x14ac:dyDescent="0.35">
      <c r="A9" s="6" t="s">
        <v>66</v>
      </c>
      <c r="B9" s="7" t="s">
        <v>80</v>
      </c>
      <c r="C9" s="15" t="s">
        <v>83</v>
      </c>
      <c r="D9" s="22">
        <f>VLOOKUP($A9,'Step 3 '!$A$4:$R$23,5,0)</f>
        <v>0</v>
      </c>
      <c r="E9" s="22">
        <f>VLOOKUP($A9,'Step 3 '!$A$4:$R$23,7,0)</f>
        <v>0</v>
      </c>
      <c r="F9" s="22">
        <f>VLOOKUP($A9,'Step 3 '!$A$4:$R$23,9,0)</f>
        <v>1</v>
      </c>
      <c r="G9" s="22">
        <f>VLOOKUP($A9,'Step 3 '!$A$4:$R$23,11,0)</f>
        <v>1</v>
      </c>
      <c r="H9" s="22">
        <f>VLOOKUP($A9,'Step 3 '!$A$4:$R$23,14,0)</f>
        <v>0</v>
      </c>
      <c r="I9" s="22">
        <f>VLOOKUP($A9,'Step 3 '!$A$4:$R$23,16,0)</f>
        <v>0</v>
      </c>
      <c r="J9" s="22">
        <f>VLOOKUP($A9,'Step 3 '!$A$4:$R$23,18,0)</f>
        <v>0</v>
      </c>
      <c r="L9" s="71">
        <f t="shared" si="1"/>
        <v>2</v>
      </c>
      <c r="M9" s="72">
        <f t="shared" si="2"/>
        <v>0.4</v>
      </c>
      <c r="N9" s="71">
        <f t="shared" si="0"/>
        <v>0</v>
      </c>
    </row>
    <row r="10" spans="1:15" x14ac:dyDescent="0.35">
      <c r="A10" s="6" t="s">
        <v>67</v>
      </c>
      <c r="B10" s="7" t="s">
        <v>80</v>
      </c>
      <c r="C10" s="15" t="s">
        <v>83</v>
      </c>
      <c r="D10" s="22">
        <f>VLOOKUP($A10,'Step 3 '!$A$4:$R$23,5,0)</f>
        <v>0</v>
      </c>
      <c r="E10" s="22">
        <f>VLOOKUP($A10,'Step 3 '!$A$4:$R$23,7,0)</f>
        <v>0</v>
      </c>
      <c r="F10" s="22">
        <f>VLOOKUP($A10,'Step 3 '!$A$4:$R$23,9,0)</f>
        <v>1</v>
      </c>
      <c r="G10" s="22">
        <f>VLOOKUP($A10,'Step 3 '!$A$4:$R$23,11,0)</f>
        <v>0</v>
      </c>
      <c r="H10" s="22">
        <f>VLOOKUP($A10,'Step 3 '!$A$4:$R$23,14,0)</f>
        <v>1</v>
      </c>
      <c r="I10" s="22">
        <f>VLOOKUP($A10,'Step 3 '!$A$4:$R$23,16,0)</f>
        <v>1</v>
      </c>
      <c r="J10" s="22">
        <f>VLOOKUP($A10,'Step 3 '!$A$4:$R$23,18,0)</f>
        <v>0</v>
      </c>
      <c r="L10" s="71">
        <f t="shared" si="1"/>
        <v>3</v>
      </c>
      <c r="M10" s="72">
        <f t="shared" si="2"/>
        <v>0.6</v>
      </c>
      <c r="N10" s="71">
        <f t="shared" si="0"/>
        <v>0</v>
      </c>
    </row>
    <row r="11" spans="1:15" x14ac:dyDescent="0.35">
      <c r="A11" s="6" t="s">
        <v>68</v>
      </c>
      <c r="B11" s="7" t="s">
        <v>80</v>
      </c>
      <c r="C11" s="15" t="s">
        <v>83</v>
      </c>
      <c r="D11" s="22">
        <f>VLOOKUP($A11,'Step 3 '!$A$4:$R$23,5,0)</f>
        <v>0</v>
      </c>
      <c r="E11" s="22">
        <f>VLOOKUP($A11,'Step 3 '!$A$4:$R$23,7,0)</f>
        <v>0</v>
      </c>
      <c r="F11" s="22">
        <f>VLOOKUP($A11,'Step 3 '!$A$4:$R$23,9,0)</f>
        <v>0</v>
      </c>
      <c r="G11" s="22">
        <f>VLOOKUP($A11,'Step 3 '!$A$4:$R$23,11,0)</f>
        <v>0</v>
      </c>
      <c r="H11" s="22">
        <f>VLOOKUP($A11,'Step 3 '!$A$4:$R$23,14,0)</f>
        <v>1</v>
      </c>
      <c r="I11" s="22">
        <f>VLOOKUP($A11,'Step 3 '!$A$4:$R$23,16,0)</f>
        <v>0</v>
      </c>
      <c r="J11" s="22">
        <f>VLOOKUP($A11,'Step 3 '!$A$4:$R$23,18,0)</f>
        <v>0</v>
      </c>
      <c r="L11" s="71">
        <f t="shared" si="1"/>
        <v>1</v>
      </c>
      <c r="M11" s="72">
        <f t="shared" si="2"/>
        <v>0.2</v>
      </c>
      <c r="N11" s="71">
        <f t="shared" si="0"/>
        <v>0</v>
      </c>
    </row>
    <row r="12" spans="1:15" x14ac:dyDescent="0.35">
      <c r="A12" s="6" t="s">
        <v>69</v>
      </c>
      <c r="B12" s="7" t="s">
        <v>80</v>
      </c>
      <c r="C12" s="15" t="s">
        <v>83</v>
      </c>
      <c r="D12" s="22">
        <f>VLOOKUP($A12,'Step 3 '!$A$4:$R$23,5,0)</f>
        <v>1</v>
      </c>
      <c r="E12" s="22">
        <f>VLOOKUP($A12,'Step 3 '!$A$4:$R$23,7,0)</f>
        <v>1</v>
      </c>
      <c r="F12" s="22">
        <f>VLOOKUP($A12,'Step 3 '!$A$4:$R$23,9,0)</f>
        <v>0</v>
      </c>
      <c r="G12" s="22">
        <f>VLOOKUP($A12,'Step 3 '!$A$4:$R$23,11,0)</f>
        <v>1</v>
      </c>
      <c r="H12" s="22">
        <f>VLOOKUP($A12,'Step 3 '!$A$4:$R$23,14,0)</f>
        <v>0</v>
      </c>
      <c r="I12" s="22">
        <f>VLOOKUP($A12,'Step 3 '!$A$4:$R$23,16,0)</f>
        <v>1</v>
      </c>
      <c r="J12" s="22">
        <f>VLOOKUP($A12,'Step 3 '!$A$4:$R$23,18,0)</f>
        <v>0</v>
      </c>
      <c r="L12" s="71">
        <f t="shared" si="1"/>
        <v>2</v>
      </c>
      <c r="M12" s="72">
        <f t="shared" si="2"/>
        <v>0.4</v>
      </c>
      <c r="N12" s="71">
        <f t="shared" si="0"/>
        <v>2</v>
      </c>
    </row>
    <row r="13" spans="1:15" x14ac:dyDescent="0.35">
      <c r="A13" s="8" t="s">
        <v>70</v>
      </c>
      <c r="B13" s="9" t="s">
        <v>81</v>
      </c>
      <c r="C13" s="16" t="s">
        <v>82</v>
      </c>
      <c r="D13" s="22">
        <f>VLOOKUP($A13,'Step 3 '!$A$4:$R$23,5,0)</f>
        <v>0</v>
      </c>
      <c r="E13" s="22">
        <f>VLOOKUP($A13,'Step 3 '!$A$4:$R$23,7,0)</f>
        <v>0</v>
      </c>
      <c r="F13" s="22">
        <f>VLOOKUP($A13,'Step 3 '!$A$4:$R$23,9,0)</f>
        <v>1</v>
      </c>
      <c r="G13" s="22">
        <f>VLOOKUP($A13,'Step 3 '!$A$4:$R$23,11,0)</f>
        <v>0</v>
      </c>
      <c r="H13" s="22">
        <f>VLOOKUP($A13,'Step 3 '!$A$4:$R$23,14,0)</f>
        <v>0</v>
      </c>
      <c r="I13" s="22">
        <f>VLOOKUP($A13,'Step 3 '!$A$4:$R$23,16,0)</f>
        <v>0</v>
      </c>
      <c r="J13" s="22">
        <f>VLOOKUP($A13,'Step 3 '!$A$4:$R$23,18,0)</f>
        <v>1</v>
      </c>
      <c r="L13" s="71">
        <f t="shared" si="1"/>
        <v>2</v>
      </c>
      <c r="M13" s="72">
        <f t="shared" si="2"/>
        <v>0.4</v>
      </c>
      <c r="N13" s="71">
        <f t="shared" si="0"/>
        <v>0</v>
      </c>
    </row>
    <row r="14" spans="1:15" x14ac:dyDescent="0.35">
      <c r="A14" s="8" t="s">
        <v>71</v>
      </c>
      <c r="B14" s="9" t="s">
        <v>81</v>
      </c>
      <c r="C14" s="16" t="s">
        <v>82</v>
      </c>
      <c r="D14" s="22">
        <f>VLOOKUP($A14,'Step 3 '!$A$4:$R$23,5,0)</f>
        <v>0</v>
      </c>
      <c r="E14" s="22">
        <f>VLOOKUP($A14,'Step 3 '!$A$4:$R$23,7,0)</f>
        <v>1</v>
      </c>
      <c r="F14" s="22">
        <f>VLOOKUP($A14,'Step 3 '!$A$4:$R$23,9,0)</f>
        <v>0</v>
      </c>
      <c r="G14" s="22">
        <f>VLOOKUP($A14,'Step 3 '!$A$4:$R$23,11,0)</f>
        <v>1</v>
      </c>
      <c r="H14" s="22">
        <f>VLOOKUP($A14,'Step 3 '!$A$4:$R$23,14,0)</f>
        <v>1</v>
      </c>
      <c r="I14" s="22">
        <f>VLOOKUP($A14,'Step 3 '!$A$4:$R$23,16,0)</f>
        <v>1</v>
      </c>
      <c r="J14" s="22">
        <f>VLOOKUP($A14,'Step 3 '!$A$4:$R$23,18,0)</f>
        <v>1</v>
      </c>
      <c r="L14" s="71">
        <f t="shared" si="1"/>
        <v>4</v>
      </c>
      <c r="M14" s="72">
        <f t="shared" si="2"/>
        <v>0.8</v>
      </c>
      <c r="N14" s="71">
        <f t="shared" si="0"/>
        <v>1</v>
      </c>
    </row>
    <row r="15" spans="1:15" x14ac:dyDescent="0.35">
      <c r="A15" s="8" t="s">
        <v>72</v>
      </c>
      <c r="B15" s="9" t="s">
        <v>81</v>
      </c>
      <c r="C15" s="16" t="s">
        <v>82</v>
      </c>
      <c r="D15" s="22">
        <f>VLOOKUP($A15,'Step 3 '!$A$4:$R$23,5,0)</f>
        <v>0</v>
      </c>
      <c r="E15" s="22">
        <f>VLOOKUP($A15,'Step 3 '!$A$4:$R$23,7,0)</f>
        <v>0</v>
      </c>
      <c r="F15" s="22">
        <f>VLOOKUP($A15,'Step 3 '!$A$4:$R$23,9,0)</f>
        <v>0</v>
      </c>
      <c r="G15" s="22">
        <f>VLOOKUP($A15,'Step 3 '!$A$4:$R$23,11,0)</f>
        <v>1</v>
      </c>
      <c r="H15" s="22">
        <f>VLOOKUP($A15,'Step 3 '!$A$4:$R$23,14,0)</f>
        <v>0</v>
      </c>
      <c r="I15" s="22">
        <f>VLOOKUP($A15,'Step 3 '!$A$4:$R$23,16,0)</f>
        <v>0</v>
      </c>
      <c r="J15" s="22">
        <f>VLOOKUP($A15,'Step 3 '!$A$4:$R$23,18,0)</f>
        <v>1</v>
      </c>
      <c r="L15" s="71">
        <f t="shared" si="1"/>
        <v>2</v>
      </c>
      <c r="M15" s="72">
        <f t="shared" si="2"/>
        <v>0.4</v>
      </c>
      <c r="N15" s="71">
        <f t="shared" si="0"/>
        <v>0</v>
      </c>
    </row>
    <row r="16" spans="1:15" x14ac:dyDescent="0.35">
      <c r="A16" s="8" t="s">
        <v>73</v>
      </c>
      <c r="B16" s="9" t="s">
        <v>81</v>
      </c>
      <c r="C16" s="16" t="s">
        <v>82</v>
      </c>
      <c r="D16" s="22">
        <f>VLOOKUP($A16,'Step 3 '!$A$4:$R$23,5,0)</f>
        <v>1</v>
      </c>
      <c r="E16" s="22">
        <f>VLOOKUP($A16,'Step 3 '!$A$4:$R$23,7,0)</f>
        <v>0</v>
      </c>
      <c r="F16" s="22">
        <f>VLOOKUP($A16,'Step 3 '!$A$4:$R$23,9,0)</f>
        <v>1</v>
      </c>
      <c r="G16" s="22">
        <f>VLOOKUP($A16,'Step 3 '!$A$4:$R$23,11,0)</f>
        <v>0</v>
      </c>
      <c r="H16" s="22">
        <f>VLOOKUP($A16,'Step 3 '!$A$4:$R$23,14,0)</f>
        <v>0</v>
      </c>
      <c r="I16" s="22">
        <f>VLOOKUP($A16,'Step 3 '!$A$4:$R$23,16,0)</f>
        <v>0</v>
      </c>
      <c r="J16" s="22">
        <f>VLOOKUP($A16,'Step 3 '!$A$4:$R$23,18,0)</f>
        <v>1</v>
      </c>
      <c r="L16" s="71">
        <f t="shared" si="1"/>
        <v>2</v>
      </c>
      <c r="M16" s="72">
        <f t="shared" si="2"/>
        <v>0.4</v>
      </c>
      <c r="N16" s="71">
        <f t="shared" si="0"/>
        <v>1</v>
      </c>
    </row>
    <row r="17" spans="1:15" x14ac:dyDescent="0.35">
      <c r="A17" s="8" t="s">
        <v>74</v>
      </c>
      <c r="B17" s="9" t="s">
        <v>81</v>
      </c>
      <c r="C17" s="16" t="s">
        <v>82</v>
      </c>
      <c r="D17" s="22">
        <f>VLOOKUP($A17,'Step 3 '!$A$4:$R$23,5,0)</f>
        <v>0</v>
      </c>
      <c r="E17" s="22">
        <f>VLOOKUP($A17,'Step 3 '!$A$4:$R$23,7,0)</f>
        <v>1</v>
      </c>
      <c r="F17" s="22">
        <f>VLOOKUP($A17,'Step 3 '!$A$4:$R$23,9,0)</f>
        <v>0</v>
      </c>
      <c r="G17" s="22">
        <f>VLOOKUP($A17,'Step 3 '!$A$4:$R$23,11,0)</f>
        <v>1</v>
      </c>
      <c r="H17" s="22">
        <f>VLOOKUP($A17,'Step 3 '!$A$4:$R$23,14,0)</f>
        <v>0</v>
      </c>
      <c r="I17" s="22">
        <f>VLOOKUP($A17,'Step 3 '!$A$4:$R$23,16,0)</f>
        <v>0</v>
      </c>
      <c r="J17" s="22">
        <f>VLOOKUP($A17,'Step 3 '!$A$4:$R$23,18,0)</f>
        <v>1</v>
      </c>
      <c r="L17" s="71">
        <f t="shared" si="1"/>
        <v>2</v>
      </c>
      <c r="M17" s="72">
        <f t="shared" si="2"/>
        <v>0.4</v>
      </c>
      <c r="N17" s="71">
        <f t="shared" si="0"/>
        <v>1</v>
      </c>
    </row>
    <row r="18" spans="1:15" x14ac:dyDescent="0.35">
      <c r="A18" s="8" t="s">
        <v>75</v>
      </c>
      <c r="B18" s="9" t="s">
        <v>81</v>
      </c>
      <c r="C18" s="16" t="s">
        <v>83</v>
      </c>
      <c r="D18" s="22">
        <f>VLOOKUP($A18,'Step 3 '!$A$4:$R$23,5,0)</f>
        <v>0</v>
      </c>
      <c r="E18" s="22">
        <f>VLOOKUP($A18,'Step 3 '!$A$4:$R$23,7,0)</f>
        <v>0</v>
      </c>
      <c r="F18" s="22">
        <f>VLOOKUP($A18,'Step 3 '!$A$4:$R$23,9,0)</f>
        <v>1</v>
      </c>
      <c r="G18" s="22">
        <f>VLOOKUP($A18,'Step 3 '!$A$4:$R$23,11,0)</f>
        <v>0</v>
      </c>
      <c r="H18" s="22">
        <f>VLOOKUP($A18,'Step 3 '!$A$4:$R$23,14,0)</f>
        <v>0</v>
      </c>
      <c r="I18" s="22">
        <f>VLOOKUP($A18,'Step 3 '!$A$4:$R$23,16,0)</f>
        <v>1</v>
      </c>
      <c r="J18" s="22">
        <f>VLOOKUP($A18,'Step 3 '!$A$4:$R$23,18,0)</f>
        <v>1</v>
      </c>
      <c r="L18" s="71">
        <f t="shared" si="1"/>
        <v>3</v>
      </c>
      <c r="M18" s="72">
        <f t="shared" si="2"/>
        <v>0.6</v>
      </c>
      <c r="N18" s="71">
        <f t="shared" si="0"/>
        <v>0</v>
      </c>
    </row>
    <row r="19" spans="1:15" x14ac:dyDescent="0.35">
      <c r="A19" s="8" t="s">
        <v>76</v>
      </c>
      <c r="B19" s="9" t="s">
        <v>81</v>
      </c>
      <c r="C19" s="16" t="s">
        <v>83</v>
      </c>
      <c r="D19" s="22">
        <f>VLOOKUP($A19,'Step 3 '!$A$4:$R$23,5,0)</f>
        <v>0</v>
      </c>
      <c r="E19" s="22">
        <f>VLOOKUP($A19,'Step 3 '!$A$4:$R$23,7,0)</f>
        <v>1</v>
      </c>
      <c r="F19" s="22">
        <f>VLOOKUP($A19,'Step 3 '!$A$4:$R$23,9,0)</f>
        <v>0</v>
      </c>
      <c r="G19" s="22">
        <f>VLOOKUP($A19,'Step 3 '!$A$4:$R$23,11,0)</f>
        <v>0</v>
      </c>
      <c r="H19" s="22">
        <f>VLOOKUP($A19,'Step 3 '!$A$4:$R$23,14,0)</f>
        <v>0</v>
      </c>
      <c r="I19" s="22">
        <f>VLOOKUP($A19,'Step 3 '!$A$4:$R$23,16,0)</f>
        <v>0</v>
      </c>
      <c r="J19" s="22">
        <f>VLOOKUP($A19,'Step 3 '!$A$4:$R$23,18,0)</f>
        <v>1</v>
      </c>
      <c r="L19" s="71">
        <f t="shared" si="1"/>
        <v>1</v>
      </c>
      <c r="M19" s="72">
        <f t="shared" si="2"/>
        <v>0.2</v>
      </c>
      <c r="N19" s="71">
        <f t="shared" si="0"/>
        <v>1</v>
      </c>
    </row>
    <row r="20" spans="1:15" x14ac:dyDescent="0.35">
      <c r="A20" s="8" t="s">
        <v>77</v>
      </c>
      <c r="B20" s="9" t="s">
        <v>81</v>
      </c>
      <c r="C20" s="16" t="s">
        <v>83</v>
      </c>
      <c r="D20" s="22">
        <f>VLOOKUP($A20,'Step 3 '!$A$4:$R$23,5,0)</f>
        <v>1</v>
      </c>
      <c r="E20" s="22">
        <f>VLOOKUP($A20,'Step 3 '!$A$4:$R$23,7,0)</f>
        <v>0</v>
      </c>
      <c r="F20" s="22">
        <f>VLOOKUP($A20,'Step 3 '!$A$4:$R$23,9,0)</f>
        <v>0</v>
      </c>
      <c r="G20" s="22">
        <f>VLOOKUP($A20,'Step 3 '!$A$4:$R$23,11,0)</f>
        <v>0</v>
      </c>
      <c r="H20" s="22">
        <f>VLOOKUP($A20,'Step 3 '!$A$4:$R$23,14,0)</f>
        <v>1</v>
      </c>
      <c r="I20" s="22">
        <f>VLOOKUP($A20,'Step 3 '!$A$4:$R$23,16,0)</f>
        <v>0</v>
      </c>
      <c r="J20" s="22">
        <f>VLOOKUP($A20,'Step 3 '!$A$4:$R$23,18,0)</f>
        <v>1</v>
      </c>
      <c r="L20" s="71">
        <f t="shared" si="1"/>
        <v>2</v>
      </c>
      <c r="M20" s="72">
        <f t="shared" si="2"/>
        <v>0.4</v>
      </c>
      <c r="N20" s="71">
        <f t="shared" si="0"/>
        <v>1</v>
      </c>
    </row>
    <row r="21" spans="1:15" x14ac:dyDescent="0.35">
      <c r="A21" s="8" t="s">
        <v>78</v>
      </c>
      <c r="B21" s="9" t="s">
        <v>81</v>
      </c>
      <c r="C21" s="16" t="s">
        <v>83</v>
      </c>
      <c r="D21" s="22">
        <f>VLOOKUP($A21,'Step 3 '!$A$4:$R$23,5,0)</f>
        <v>0</v>
      </c>
      <c r="E21" s="22">
        <f>VLOOKUP($A21,'Step 3 '!$A$4:$R$23,7,0)</f>
        <v>1</v>
      </c>
      <c r="F21" s="22">
        <f>VLOOKUP($A21,'Step 3 '!$A$4:$R$23,9,0)</f>
        <v>1</v>
      </c>
      <c r="G21" s="22">
        <f>VLOOKUP($A21,'Step 3 '!$A$4:$R$23,11,0)</f>
        <v>0</v>
      </c>
      <c r="H21" s="22">
        <f>VLOOKUP($A21,'Step 3 '!$A$4:$R$23,14,0)</f>
        <v>0</v>
      </c>
      <c r="I21" s="22">
        <f>VLOOKUP($A21,'Step 3 '!$A$4:$R$23,16,0)</f>
        <v>1</v>
      </c>
      <c r="J21" s="22">
        <f>VLOOKUP($A21,'Step 3 '!$A$4:$R$23,18,0)</f>
        <v>1</v>
      </c>
      <c r="L21" s="71">
        <f t="shared" si="1"/>
        <v>3</v>
      </c>
      <c r="M21" s="72">
        <f t="shared" si="2"/>
        <v>0.6</v>
      </c>
      <c r="N21" s="71">
        <f t="shared" si="0"/>
        <v>1</v>
      </c>
    </row>
    <row r="22" spans="1:15" ht="15" thickBot="1" x14ac:dyDescent="0.4">
      <c r="A22" s="10" t="s">
        <v>79</v>
      </c>
      <c r="B22" s="11" t="s">
        <v>81</v>
      </c>
      <c r="C22" s="17" t="s">
        <v>83</v>
      </c>
      <c r="D22" s="22">
        <f>VLOOKUP($A22,'Step 3 '!$A$4:$R$23,5,0)</f>
        <v>0</v>
      </c>
      <c r="E22" s="22">
        <f>VLOOKUP($A22,'Step 3 '!$A$4:$R$23,7,0)</f>
        <v>0</v>
      </c>
      <c r="F22" s="22">
        <f>VLOOKUP($A22,'Step 3 '!$A$4:$R$23,9,0)</f>
        <v>1</v>
      </c>
      <c r="G22" s="22">
        <f>VLOOKUP($A22,'Step 3 '!$A$4:$R$23,11,0)</f>
        <v>0</v>
      </c>
      <c r="H22" s="22">
        <f>VLOOKUP($A22,'Step 3 '!$A$4:$R$23,14,0)</f>
        <v>0</v>
      </c>
      <c r="I22" s="22">
        <f>VLOOKUP($A22,'Step 3 '!$A$4:$R$23,16,0)</f>
        <v>0</v>
      </c>
      <c r="J22" s="22">
        <f>VLOOKUP($A22,'Step 3 '!$A$4:$R$23,18,0)</f>
        <v>1</v>
      </c>
      <c r="L22" s="71">
        <f t="shared" si="1"/>
        <v>2</v>
      </c>
      <c r="M22" s="72">
        <f t="shared" si="2"/>
        <v>0.4</v>
      </c>
      <c r="N22" s="71">
        <f t="shared" si="0"/>
        <v>0</v>
      </c>
    </row>
    <row r="23" spans="1:15" x14ac:dyDescent="0.35">
      <c r="O23"/>
    </row>
    <row r="24" spans="1:15" x14ac:dyDescent="0.35">
      <c r="O24"/>
    </row>
    <row r="25" spans="1:15" ht="14.5" customHeight="1" x14ac:dyDescent="0.35">
      <c r="O25"/>
    </row>
    <row r="26" spans="1:15" ht="14.5" customHeight="1" x14ac:dyDescent="0.35">
      <c r="O26"/>
    </row>
    <row r="27" spans="1:15" ht="14.5" customHeight="1" x14ac:dyDescent="0.35">
      <c r="O27"/>
    </row>
    <row r="28" spans="1:15" ht="14.5" customHeight="1" x14ac:dyDescent="0.35">
      <c r="O28"/>
    </row>
    <row r="29" spans="1:15" ht="14.5" customHeight="1" x14ac:dyDescent="0.35">
      <c r="O29"/>
    </row>
    <row r="30" spans="1:15" ht="14.5" customHeight="1" x14ac:dyDescent="0.35">
      <c r="O30"/>
    </row>
    <row r="31" spans="1:15" ht="14.5" customHeight="1" x14ac:dyDescent="0.35">
      <c r="O31"/>
    </row>
    <row r="32" spans="1:15" x14ac:dyDescent="0.35">
      <c r="O32"/>
    </row>
    <row r="33" spans="15:15" x14ac:dyDescent="0.35">
      <c r="O33"/>
    </row>
    <row r="34" spans="15:15" x14ac:dyDescent="0.35">
      <c r="O34"/>
    </row>
    <row r="35" spans="15:15" x14ac:dyDescent="0.35">
      <c r="O35"/>
    </row>
    <row r="36" spans="15:15" x14ac:dyDescent="0.35">
      <c r="O36"/>
    </row>
    <row r="37" spans="15:15" x14ac:dyDescent="0.35">
      <c r="O37"/>
    </row>
    <row r="38" spans="15:15" x14ac:dyDescent="0.35">
      <c r="O38"/>
    </row>
    <row r="39" spans="15:15" x14ac:dyDescent="0.35">
      <c r="O39"/>
    </row>
    <row r="40" spans="15:15" x14ac:dyDescent="0.35">
      <c r="O40"/>
    </row>
    <row r="41" spans="15:15" x14ac:dyDescent="0.35">
      <c r="O41"/>
    </row>
    <row r="42" spans="15:15" x14ac:dyDescent="0.35">
      <c r="O42"/>
    </row>
    <row r="43" spans="15:15" x14ac:dyDescent="0.35">
      <c r="O43"/>
    </row>
    <row r="44" spans="15:15" x14ac:dyDescent="0.35">
      <c r="O44"/>
    </row>
    <row r="45" spans="15:15" x14ac:dyDescent="0.35">
      <c r="O45"/>
    </row>
    <row r="46" spans="15:15" x14ac:dyDescent="0.35">
      <c r="O46"/>
    </row>
    <row r="47" spans="15:15" x14ac:dyDescent="0.35">
      <c r="O47"/>
    </row>
    <row r="48" spans="15:15" x14ac:dyDescent="0.35">
      <c r="O48"/>
    </row>
    <row r="49" spans="15:15" x14ac:dyDescent="0.35">
      <c r="O49"/>
    </row>
    <row r="50" spans="15:15" x14ac:dyDescent="0.35">
      <c r="O50"/>
    </row>
    <row r="51" spans="15:15" x14ac:dyDescent="0.35">
      <c r="O51"/>
    </row>
    <row r="52" spans="15:15" x14ac:dyDescent="0.35">
      <c r="O52"/>
    </row>
    <row r="53" spans="15:15" x14ac:dyDescent="0.35">
      <c r="O53"/>
    </row>
    <row r="54" spans="15:15" x14ac:dyDescent="0.35">
      <c r="O54"/>
    </row>
    <row r="55" spans="15:15" x14ac:dyDescent="0.35">
      <c r="O55"/>
    </row>
    <row r="56" spans="15:15" x14ac:dyDescent="0.35">
      <c r="O56"/>
    </row>
    <row r="57" spans="15:15" x14ac:dyDescent="0.35">
      <c r="O57"/>
    </row>
    <row r="58" spans="15:15" x14ac:dyDescent="0.35">
      <c r="O58"/>
    </row>
    <row r="59" spans="15:15" x14ac:dyDescent="0.35">
      <c r="O59"/>
    </row>
    <row r="60" spans="15:15" x14ac:dyDescent="0.35">
      <c r="O60"/>
    </row>
    <row r="61" spans="15:15" x14ac:dyDescent="0.35">
      <c r="O61"/>
    </row>
    <row r="62" spans="15:15" x14ac:dyDescent="0.35">
      <c r="O62"/>
    </row>
    <row r="63" spans="15:15" x14ac:dyDescent="0.35">
      <c r="O63"/>
    </row>
    <row r="64" spans="15:15" x14ac:dyDescent="0.35">
      <c r="O64"/>
    </row>
    <row r="65" spans="15:15" x14ac:dyDescent="0.35">
      <c r="O65"/>
    </row>
    <row r="66" spans="15:15" x14ac:dyDescent="0.35">
      <c r="O66"/>
    </row>
    <row r="67" spans="15:15" x14ac:dyDescent="0.35">
      <c r="O67"/>
    </row>
    <row r="68" spans="15:15" x14ac:dyDescent="0.35">
      <c r="O68"/>
    </row>
    <row r="69" spans="15:15" x14ac:dyDescent="0.35">
      <c r="O69"/>
    </row>
    <row r="70" spans="15:15" x14ac:dyDescent="0.35">
      <c r="O70"/>
    </row>
    <row r="71" spans="15:15" x14ac:dyDescent="0.35">
      <c r="O71"/>
    </row>
    <row r="72" spans="15:15" x14ac:dyDescent="0.35">
      <c r="O72"/>
    </row>
    <row r="73" spans="15:15" x14ac:dyDescent="0.35">
      <c r="O73"/>
    </row>
    <row r="74" spans="15:15" x14ac:dyDescent="0.35">
      <c r="O74"/>
    </row>
    <row r="75" spans="15:15" x14ac:dyDescent="0.35">
      <c r="O75"/>
    </row>
    <row r="76" spans="15:15" x14ac:dyDescent="0.35">
      <c r="O76"/>
    </row>
    <row r="77" spans="15:15" x14ac:dyDescent="0.35">
      <c r="O77"/>
    </row>
    <row r="78" spans="15:15" x14ac:dyDescent="0.35">
      <c r="O78"/>
    </row>
    <row r="79" spans="15:15" x14ac:dyDescent="0.35">
      <c r="O79"/>
    </row>
    <row r="80" spans="15:15" x14ac:dyDescent="0.35">
      <c r="O80"/>
    </row>
    <row r="81" spans="15:15" x14ac:dyDescent="0.35">
      <c r="O81"/>
    </row>
    <row r="82" spans="15:15" x14ac:dyDescent="0.35">
      <c r="O82"/>
    </row>
    <row r="83" spans="15:15" x14ac:dyDescent="0.35">
      <c r="O83"/>
    </row>
    <row r="84" spans="15:15" x14ac:dyDescent="0.35">
      <c r="O84"/>
    </row>
    <row r="85" spans="15:15" x14ac:dyDescent="0.35">
      <c r="O85"/>
    </row>
    <row r="86" spans="15:15" x14ac:dyDescent="0.35">
      <c r="O86"/>
    </row>
    <row r="87" spans="15:15" x14ac:dyDescent="0.35">
      <c r="O87"/>
    </row>
    <row r="88" spans="15:15" x14ac:dyDescent="0.35">
      <c r="O88"/>
    </row>
    <row r="89" spans="15:15" x14ac:dyDescent="0.35">
      <c r="O89"/>
    </row>
    <row r="90" spans="15:15" x14ac:dyDescent="0.35">
      <c r="O90"/>
    </row>
    <row r="91" spans="15:15" x14ac:dyDescent="0.35">
      <c r="O91"/>
    </row>
    <row r="92" spans="15:15" x14ac:dyDescent="0.35">
      <c r="O92"/>
    </row>
    <row r="93" spans="15:15" x14ac:dyDescent="0.35">
      <c r="O93"/>
    </row>
    <row r="94" spans="15:15" x14ac:dyDescent="0.35">
      <c r="O94"/>
    </row>
    <row r="95" spans="15:15" x14ac:dyDescent="0.35">
      <c r="O95"/>
    </row>
    <row r="96" spans="15:15" x14ac:dyDescent="0.35">
      <c r="O96"/>
    </row>
    <row r="97" spans="15:15" x14ac:dyDescent="0.35">
      <c r="O97"/>
    </row>
    <row r="98" spans="15:15" x14ac:dyDescent="0.35">
      <c r="O98"/>
    </row>
    <row r="99" spans="15:15" x14ac:dyDescent="0.35">
      <c r="O99"/>
    </row>
    <row r="100" spans="15:15" x14ac:dyDescent="0.35">
      <c r="O100"/>
    </row>
    <row r="101" spans="15:15" x14ac:dyDescent="0.35">
      <c r="O101"/>
    </row>
    <row r="102" spans="15:15" x14ac:dyDescent="0.35">
      <c r="O102"/>
    </row>
    <row r="103" spans="15:15" x14ac:dyDescent="0.35">
      <c r="O103"/>
    </row>
    <row r="104" spans="15:15" x14ac:dyDescent="0.35">
      <c r="O104"/>
    </row>
    <row r="105" spans="15:15" x14ac:dyDescent="0.35">
      <c r="O105"/>
    </row>
    <row r="106" spans="15:15" x14ac:dyDescent="0.35">
      <c r="O106"/>
    </row>
    <row r="107" spans="15:15" x14ac:dyDescent="0.35">
      <c r="O107"/>
    </row>
    <row r="108" spans="15:15" x14ac:dyDescent="0.35">
      <c r="O108"/>
    </row>
    <row r="109" spans="15:15" x14ac:dyDescent="0.35">
      <c r="O109"/>
    </row>
    <row r="110" spans="15:15" x14ac:dyDescent="0.35">
      <c r="O110"/>
    </row>
    <row r="111" spans="15:15" x14ac:dyDescent="0.35">
      <c r="O111"/>
    </row>
    <row r="112" spans="15:15" x14ac:dyDescent="0.35">
      <c r="O112"/>
    </row>
    <row r="113" spans="15:15" x14ac:dyDescent="0.35">
      <c r="O113"/>
    </row>
    <row r="114" spans="15:15" x14ac:dyDescent="0.35">
      <c r="O114"/>
    </row>
    <row r="115" spans="15:15" x14ac:dyDescent="0.35">
      <c r="O115"/>
    </row>
    <row r="116" spans="15:15" x14ac:dyDescent="0.35">
      <c r="O116"/>
    </row>
    <row r="117" spans="15:15" x14ac:dyDescent="0.35">
      <c r="O117"/>
    </row>
    <row r="118" spans="15:15" x14ac:dyDescent="0.35">
      <c r="O118"/>
    </row>
    <row r="119" spans="15:15" x14ac:dyDescent="0.35">
      <c r="O119"/>
    </row>
    <row r="120" spans="15:15" x14ac:dyDescent="0.35">
      <c r="O120"/>
    </row>
    <row r="121" spans="15:15" x14ac:dyDescent="0.35">
      <c r="O121"/>
    </row>
    <row r="122" spans="15:15" x14ac:dyDescent="0.35">
      <c r="O122"/>
    </row>
    <row r="123" spans="15:15" x14ac:dyDescent="0.35">
      <c r="O123"/>
    </row>
    <row r="124" spans="15:15" x14ac:dyDescent="0.35">
      <c r="O124"/>
    </row>
    <row r="125" spans="15:15" x14ac:dyDescent="0.35">
      <c r="O125"/>
    </row>
    <row r="126" spans="15:15" x14ac:dyDescent="0.35">
      <c r="O126"/>
    </row>
    <row r="127" spans="15:15" x14ac:dyDescent="0.35">
      <c r="O127"/>
    </row>
  </sheetData>
  <conditionalFormatting sqref="H3:H22">
    <cfRule type="cellIs" dxfId="41" priority="23" operator="equal">
      <formula>5</formula>
    </cfRule>
    <cfRule type="cellIs" dxfId="40" priority="24" operator="equal">
      <formula>3</formula>
    </cfRule>
    <cfRule type="cellIs" dxfId="39" priority="25" operator="equal">
      <formula>1</formula>
    </cfRule>
  </conditionalFormatting>
  <conditionalFormatting sqref="E3:E22">
    <cfRule type="cellIs" dxfId="38" priority="18" operator="equal">
      <formula>1</formula>
    </cfRule>
    <cfRule type="cellIs" dxfId="37" priority="19" operator="equal">
      <formula>2</formula>
    </cfRule>
    <cfRule type="cellIs" dxfId="36" priority="20" operator="equal">
      <formula>3</formula>
    </cfRule>
    <cfRule type="cellIs" dxfId="35" priority="21" operator="equal">
      <formula>4</formula>
    </cfRule>
    <cfRule type="cellIs" dxfId="34" priority="22" operator="equal">
      <formula>5</formula>
    </cfRule>
  </conditionalFormatting>
  <conditionalFormatting sqref="D3:D22">
    <cfRule type="cellIs" dxfId="33" priority="17" operator="equal">
      <formula>1</formula>
    </cfRule>
  </conditionalFormatting>
  <conditionalFormatting sqref="I3:I22">
    <cfRule type="cellIs" dxfId="32" priority="12" operator="equal">
      <formula>1</formula>
    </cfRule>
    <cfRule type="cellIs" dxfId="31" priority="13" operator="equal">
      <formula>2</formula>
    </cfRule>
    <cfRule type="cellIs" dxfId="30" priority="14" operator="equal">
      <formula>3</formula>
    </cfRule>
    <cfRule type="cellIs" dxfId="29" priority="15" operator="equal">
      <formula>4</formula>
    </cfRule>
    <cfRule type="cellIs" dxfId="28" priority="16" operator="equal">
      <formula>5</formula>
    </cfRule>
  </conditionalFormatting>
  <conditionalFormatting sqref="J3:J22">
    <cfRule type="cellIs" dxfId="27" priority="7" operator="equal">
      <formula>1</formula>
    </cfRule>
    <cfRule type="cellIs" dxfId="26" priority="8" operator="equal">
      <formula>2</formula>
    </cfRule>
    <cfRule type="cellIs" dxfId="25" priority="9" operator="equal">
      <formula>3</formula>
    </cfRule>
    <cfRule type="cellIs" dxfId="24" priority="10" operator="equal">
      <formula>4</formula>
    </cfRule>
    <cfRule type="cellIs" dxfId="23" priority="11" operator="equal">
      <formula>5</formula>
    </cfRule>
  </conditionalFormatting>
  <conditionalFormatting sqref="G3:G22">
    <cfRule type="cellIs" dxfId="22" priority="1" operator="equal">
      <formula>1</formula>
    </cfRule>
    <cfRule type="cellIs" dxfId="21" priority="2" operator="equal">
      <formula>1</formula>
    </cfRule>
    <cfRule type="cellIs" dxfId="20" priority="3" operator="equal">
      <formula>2</formula>
    </cfRule>
    <cfRule type="cellIs" dxfId="19" priority="4" operator="equal">
      <formula>3</formula>
    </cfRule>
    <cfRule type="cellIs" dxfId="18" priority="5" operator="equal">
      <formula>4</formula>
    </cfRule>
    <cfRule type="cellIs" dxfId="17" priority="6" operator="equal">
      <formula>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99C9E-EB2C-4824-AF3D-803C68EECC16}">
  <dimension ref="A1:J60"/>
  <sheetViews>
    <sheetView workbookViewId="0">
      <selection activeCell="J2" sqref="J2"/>
    </sheetView>
  </sheetViews>
  <sheetFormatPr defaultRowHeight="14.5" x14ac:dyDescent="0.35"/>
  <cols>
    <col min="1" max="1" width="11.36328125" customWidth="1"/>
    <col min="2" max="2" width="12.7265625" customWidth="1"/>
    <col min="3" max="3" width="13.7265625" bestFit="1" customWidth="1"/>
    <col min="4" max="4" width="2.08984375" customWidth="1"/>
    <col min="5" max="5" width="10.81640625" customWidth="1"/>
    <col min="6" max="6" width="12.08984375" customWidth="1"/>
    <col min="8" max="8" width="2.54296875" style="74" customWidth="1"/>
    <col min="9" max="9" width="11.26953125" customWidth="1"/>
  </cols>
  <sheetData>
    <row r="1" spans="1:10" ht="16" thickBot="1" x14ac:dyDescent="0.4">
      <c r="A1" s="19" t="s">
        <v>124</v>
      </c>
      <c r="B1" s="18"/>
      <c r="C1" s="18"/>
      <c r="D1" s="69"/>
      <c r="E1" s="69"/>
      <c r="F1" s="69"/>
      <c r="G1" s="69"/>
      <c r="H1" s="79"/>
      <c r="I1" s="69"/>
      <c r="J1" s="69"/>
    </row>
    <row r="2" spans="1:10" ht="46.5" customHeight="1" x14ac:dyDescent="0.35">
      <c r="A2" s="27" t="s">
        <v>58</v>
      </c>
      <c r="B2" s="28" t="s">
        <v>101</v>
      </c>
      <c r="C2" s="29" t="s">
        <v>59</v>
      </c>
      <c r="D2" s="69"/>
      <c r="E2" s="80" t="s">
        <v>109</v>
      </c>
      <c r="F2" s="80" t="s">
        <v>110</v>
      </c>
      <c r="G2" s="75" t="s">
        <v>111</v>
      </c>
      <c r="H2" s="81"/>
      <c r="I2" s="82" t="s">
        <v>125</v>
      </c>
      <c r="J2" s="83" t="s">
        <v>126</v>
      </c>
    </row>
    <row r="3" spans="1:10" x14ac:dyDescent="0.35">
      <c r="A3" s="6" t="s">
        <v>60</v>
      </c>
      <c r="B3" s="7" t="s">
        <v>80</v>
      </c>
      <c r="C3" s="15" t="s">
        <v>82</v>
      </c>
      <c r="E3" s="71">
        <f>VLOOKUP($A3,'Step 4'!$A$3:$N$22,12,0)</f>
        <v>4</v>
      </c>
      <c r="F3" s="72">
        <f>VLOOKUP($A3,'Step 4'!$A$3:$N$22,13,0)</f>
        <v>0.8</v>
      </c>
      <c r="G3" s="71">
        <f>VLOOKUP($A3,'Step 4'!$A$3:$N$22,14,0)</f>
        <v>0</v>
      </c>
      <c r="I3" s="71">
        <f>IF(F3&lt;34%,1,IF(F3&gt;66%,3,2))</f>
        <v>3</v>
      </c>
      <c r="J3" s="73">
        <f>IF(G3=2,5,IF(G3=1,4,IF(G3=0,I3,"")))</f>
        <v>3</v>
      </c>
    </row>
    <row r="4" spans="1:10" x14ac:dyDescent="0.35">
      <c r="A4" s="6" t="s">
        <v>61</v>
      </c>
      <c r="B4" s="7" t="s">
        <v>80</v>
      </c>
      <c r="C4" s="15" t="s">
        <v>82</v>
      </c>
      <c r="E4" s="71">
        <f>VLOOKUP($A4,'Step 4'!$A$3:$N$22,12,0)</f>
        <v>3</v>
      </c>
      <c r="F4" s="72">
        <f>VLOOKUP($A4,'Step 4'!$A$3:$N$22,13,0)</f>
        <v>0.6</v>
      </c>
      <c r="G4" s="71">
        <f>VLOOKUP($A4,'Step 4'!$A$3:$N$22,14,0)</f>
        <v>0</v>
      </c>
      <c r="I4" s="71">
        <f t="shared" ref="I4:I22" si="0">IF(F4&lt;34%,1,IF(F4&gt;66%,3,2))</f>
        <v>2</v>
      </c>
      <c r="J4" s="73">
        <f t="shared" ref="J4:J22" si="1">IF(G4=2,5,IF(G4=1,4,IF(G4=0,I4,"")))</f>
        <v>2</v>
      </c>
    </row>
    <row r="5" spans="1:10" x14ac:dyDescent="0.35">
      <c r="A5" s="6" t="s">
        <v>62</v>
      </c>
      <c r="B5" s="7" t="s">
        <v>80</v>
      </c>
      <c r="C5" s="15" t="s">
        <v>82</v>
      </c>
      <c r="E5" s="71">
        <f>VLOOKUP($A5,'Step 4'!$A$3:$N$22,12,0)</f>
        <v>3</v>
      </c>
      <c r="F5" s="72">
        <f>VLOOKUP($A5,'Step 4'!$A$3:$N$22,13,0)</f>
        <v>0.6</v>
      </c>
      <c r="G5" s="71">
        <f>VLOOKUP($A5,'Step 4'!$A$3:$N$22,14,0)</f>
        <v>0</v>
      </c>
      <c r="I5" s="71">
        <f t="shared" si="0"/>
        <v>2</v>
      </c>
      <c r="J5" s="73">
        <f t="shared" si="1"/>
        <v>2</v>
      </c>
    </row>
    <row r="6" spans="1:10" x14ac:dyDescent="0.35">
      <c r="A6" s="6" t="s">
        <v>63</v>
      </c>
      <c r="B6" s="7" t="s">
        <v>80</v>
      </c>
      <c r="C6" s="15" t="s">
        <v>82</v>
      </c>
      <c r="E6" s="71">
        <f>VLOOKUP($A6,'Step 4'!$A$3:$N$22,12,0)</f>
        <v>0</v>
      </c>
      <c r="F6" s="72">
        <f>VLOOKUP($A6,'Step 4'!$A$3:$N$22,13,0)</f>
        <v>0</v>
      </c>
      <c r="G6" s="71">
        <f>VLOOKUP($A6,'Step 4'!$A$3:$N$22,14,0)</f>
        <v>0</v>
      </c>
      <c r="I6" s="71">
        <f t="shared" si="0"/>
        <v>1</v>
      </c>
      <c r="J6" s="73">
        <f t="shared" si="1"/>
        <v>1</v>
      </c>
    </row>
    <row r="7" spans="1:10" x14ac:dyDescent="0.35">
      <c r="A7" s="6" t="s">
        <v>64</v>
      </c>
      <c r="B7" s="7" t="s">
        <v>80</v>
      </c>
      <c r="C7" s="15" t="s">
        <v>82</v>
      </c>
      <c r="E7" s="71">
        <f>VLOOKUP($A7,'Step 4'!$A$3:$N$22,12,0)</f>
        <v>0</v>
      </c>
      <c r="F7" s="72">
        <f>VLOOKUP($A7,'Step 4'!$A$3:$N$22,13,0)</f>
        <v>0</v>
      </c>
      <c r="G7" s="71">
        <f>VLOOKUP($A7,'Step 4'!$A$3:$N$22,14,0)</f>
        <v>0</v>
      </c>
      <c r="I7" s="71">
        <f t="shared" si="0"/>
        <v>1</v>
      </c>
      <c r="J7" s="73">
        <f t="shared" si="1"/>
        <v>1</v>
      </c>
    </row>
    <row r="8" spans="1:10" x14ac:dyDescent="0.35">
      <c r="A8" s="6" t="s">
        <v>65</v>
      </c>
      <c r="B8" s="7" t="s">
        <v>80</v>
      </c>
      <c r="C8" s="15" t="s">
        <v>83</v>
      </c>
      <c r="E8" s="71">
        <f>VLOOKUP($A8,'Step 4'!$A$3:$N$22,12,0)</f>
        <v>2</v>
      </c>
      <c r="F8" s="72">
        <f>VLOOKUP($A8,'Step 4'!$A$3:$N$22,13,0)</f>
        <v>0.4</v>
      </c>
      <c r="G8" s="71">
        <f>VLOOKUP($A8,'Step 4'!$A$3:$N$22,14,0)</f>
        <v>0</v>
      </c>
      <c r="I8" s="71">
        <f t="shared" si="0"/>
        <v>2</v>
      </c>
      <c r="J8" s="73">
        <f t="shared" si="1"/>
        <v>2</v>
      </c>
    </row>
    <row r="9" spans="1:10" x14ac:dyDescent="0.35">
      <c r="A9" s="6" t="s">
        <v>66</v>
      </c>
      <c r="B9" s="7" t="s">
        <v>80</v>
      </c>
      <c r="C9" s="15" t="s">
        <v>83</v>
      </c>
      <c r="E9" s="71">
        <f>VLOOKUP($A9,'Step 4'!$A$3:$N$22,12,0)</f>
        <v>2</v>
      </c>
      <c r="F9" s="72">
        <f>VLOOKUP($A9,'Step 4'!$A$3:$N$22,13,0)</f>
        <v>0.4</v>
      </c>
      <c r="G9" s="71">
        <f>VLOOKUP($A9,'Step 4'!$A$3:$N$22,14,0)</f>
        <v>0</v>
      </c>
      <c r="I9" s="71">
        <f t="shared" si="0"/>
        <v>2</v>
      </c>
      <c r="J9" s="73">
        <f t="shared" si="1"/>
        <v>2</v>
      </c>
    </row>
    <row r="10" spans="1:10" x14ac:dyDescent="0.35">
      <c r="A10" s="6" t="s">
        <v>67</v>
      </c>
      <c r="B10" s="7" t="s">
        <v>80</v>
      </c>
      <c r="C10" s="15" t="s">
        <v>83</v>
      </c>
      <c r="E10" s="71">
        <f>VLOOKUP($A10,'Step 4'!$A$3:$N$22,12,0)</f>
        <v>3</v>
      </c>
      <c r="F10" s="72">
        <f>VLOOKUP($A10,'Step 4'!$A$3:$N$22,13,0)</f>
        <v>0.6</v>
      </c>
      <c r="G10" s="71">
        <f>VLOOKUP($A10,'Step 4'!$A$3:$N$22,14,0)</f>
        <v>0</v>
      </c>
      <c r="I10" s="71">
        <f t="shared" si="0"/>
        <v>2</v>
      </c>
      <c r="J10" s="73">
        <f t="shared" si="1"/>
        <v>2</v>
      </c>
    </row>
    <row r="11" spans="1:10" x14ac:dyDescent="0.35">
      <c r="A11" s="6" t="s">
        <v>68</v>
      </c>
      <c r="B11" s="7" t="s">
        <v>80</v>
      </c>
      <c r="C11" s="15" t="s">
        <v>83</v>
      </c>
      <c r="E11" s="71">
        <f>VLOOKUP($A11,'Step 4'!$A$3:$N$22,12,0)</f>
        <v>1</v>
      </c>
      <c r="F11" s="72">
        <f>VLOOKUP($A11,'Step 4'!$A$3:$N$22,13,0)</f>
        <v>0.2</v>
      </c>
      <c r="G11" s="71">
        <f>VLOOKUP($A11,'Step 4'!$A$3:$N$22,14,0)</f>
        <v>0</v>
      </c>
      <c r="I11" s="71">
        <f t="shared" si="0"/>
        <v>1</v>
      </c>
      <c r="J11" s="73">
        <f t="shared" si="1"/>
        <v>1</v>
      </c>
    </row>
    <row r="12" spans="1:10" x14ac:dyDescent="0.35">
      <c r="A12" s="6" t="s">
        <v>69</v>
      </c>
      <c r="B12" s="7" t="s">
        <v>80</v>
      </c>
      <c r="C12" s="15" t="s">
        <v>83</v>
      </c>
      <c r="E12" s="71">
        <f>VLOOKUP($A12,'Step 4'!$A$3:$N$22,12,0)</f>
        <v>2</v>
      </c>
      <c r="F12" s="72">
        <f>VLOOKUP($A12,'Step 4'!$A$3:$N$22,13,0)</f>
        <v>0.4</v>
      </c>
      <c r="G12" s="71">
        <f>VLOOKUP($A12,'Step 4'!$A$3:$N$22,14,0)</f>
        <v>2</v>
      </c>
      <c r="I12" s="71">
        <f t="shared" si="0"/>
        <v>2</v>
      </c>
      <c r="J12" s="73">
        <f t="shared" si="1"/>
        <v>5</v>
      </c>
    </row>
    <row r="13" spans="1:10" x14ac:dyDescent="0.35">
      <c r="A13" s="8" t="s">
        <v>70</v>
      </c>
      <c r="B13" s="9" t="s">
        <v>81</v>
      </c>
      <c r="C13" s="16" t="s">
        <v>82</v>
      </c>
      <c r="E13" s="71">
        <f>VLOOKUP($A13,'Step 4'!$A$3:$N$22,12,0)</f>
        <v>2</v>
      </c>
      <c r="F13" s="72">
        <f>VLOOKUP($A13,'Step 4'!$A$3:$N$22,13,0)</f>
        <v>0.4</v>
      </c>
      <c r="G13" s="71">
        <f>VLOOKUP($A13,'Step 4'!$A$3:$N$22,14,0)</f>
        <v>0</v>
      </c>
      <c r="I13" s="71">
        <f t="shared" si="0"/>
        <v>2</v>
      </c>
      <c r="J13" s="73">
        <f t="shared" si="1"/>
        <v>2</v>
      </c>
    </row>
    <row r="14" spans="1:10" x14ac:dyDescent="0.35">
      <c r="A14" s="8" t="s">
        <v>71</v>
      </c>
      <c r="B14" s="9" t="s">
        <v>81</v>
      </c>
      <c r="C14" s="16" t="s">
        <v>82</v>
      </c>
      <c r="E14" s="71">
        <f>VLOOKUP($A14,'Step 4'!$A$3:$N$22,12,0)</f>
        <v>4</v>
      </c>
      <c r="F14" s="72">
        <f>VLOOKUP($A14,'Step 4'!$A$3:$N$22,13,0)</f>
        <v>0.8</v>
      </c>
      <c r="G14" s="71">
        <f>VLOOKUP($A14,'Step 4'!$A$3:$N$22,14,0)</f>
        <v>1</v>
      </c>
      <c r="I14" s="71">
        <f t="shared" si="0"/>
        <v>3</v>
      </c>
      <c r="J14" s="73">
        <f t="shared" si="1"/>
        <v>4</v>
      </c>
    </row>
    <row r="15" spans="1:10" x14ac:dyDescent="0.35">
      <c r="A15" s="8" t="s">
        <v>72</v>
      </c>
      <c r="B15" s="9" t="s">
        <v>81</v>
      </c>
      <c r="C15" s="16" t="s">
        <v>82</v>
      </c>
      <c r="E15" s="71">
        <f>VLOOKUP($A15,'Step 4'!$A$3:$N$22,12,0)</f>
        <v>2</v>
      </c>
      <c r="F15" s="72">
        <f>VLOOKUP($A15,'Step 4'!$A$3:$N$22,13,0)</f>
        <v>0.4</v>
      </c>
      <c r="G15" s="71">
        <f>VLOOKUP($A15,'Step 4'!$A$3:$N$22,14,0)</f>
        <v>0</v>
      </c>
      <c r="I15" s="71">
        <f t="shared" si="0"/>
        <v>2</v>
      </c>
      <c r="J15" s="73">
        <f t="shared" si="1"/>
        <v>2</v>
      </c>
    </row>
    <row r="16" spans="1:10" x14ac:dyDescent="0.35">
      <c r="A16" s="8" t="s">
        <v>73</v>
      </c>
      <c r="B16" s="9" t="s">
        <v>81</v>
      </c>
      <c r="C16" s="16" t="s">
        <v>82</v>
      </c>
      <c r="E16" s="71">
        <f>VLOOKUP($A16,'Step 4'!$A$3:$N$22,12,0)</f>
        <v>2</v>
      </c>
      <c r="F16" s="72">
        <f>VLOOKUP($A16,'Step 4'!$A$3:$N$22,13,0)</f>
        <v>0.4</v>
      </c>
      <c r="G16" s="71">
        <f>VLOOKUP($A16,'Step 4'!$A$3:$N$22,14,0)</f>
        <v>1</v>
      </c>
      <c r="I16" s="71">
        <f t="shared" si="0"/>
        <v>2</v>
      </c>
      <c r="J16" s="73">
        <f t="shared" si="1"/>
        <v>4</v>
      </c>
    </row>
    <row r="17" spans="1:10" x14ac:dyDescent="0.35">
      <c r="A17" s="8" t="s">
        <v>74</v>
      </c>
      <c r="B17" s="9" t="s">
        <v>81</v>
      </c>
      <c r="C17" s="16" t="s">
        <v>82</v>
      </c>
      <c r="E17" s="71">
        <f>VLOOKUP($A17,'Step 4'!$A$3:$N$22,12,0)</f>
        <v>2</v>
      </c>
      <c r="F17" s="72">
        <f>VLOOKUP($A17,'Step 4'!$A$3:$N$22,13,0)</f>
        <v>0.4</v>
      </c>
      <c r="G17" s="71">
        <f>VLOOKUP($A17,'Step 4'!$A$3:$N$22,14,0)</f>
        <v>1</v>
      </c>
      <c r="I17" s="71">
        <f t="shared" si="0"/>
        <v>2</v>
      </c>
      <c r="J17" s="73">
        <f t="shared" si="1"/>
        <v>4</v>
      </c>
    </row>
    <row r="18" spans="1:10" x14ac:dyDescent="0.35">
      <c r="A18" s="8" t="s">
        <v>75</v>
      </c>
      <c r="B18" s="9" t="s">
        <v>81</v>
      </c>
      <c r="C18" s="16" t="s">
        <v>83</v>
      </c>
      <c r="E18" s="71">
        <f>VLOOKUP($A18,'Step 4'!$A$3:$N$22,12,0)</f>
        <v>3</v>
      </c>
      <c r="F18" s="72">
        <f>VLOOKUP($A18,'Step 4'!$A$3:$N$22,13,0)</f>
        <v>0.6</v>
      </c>
      <c r="G18" s="71">
        <f>VLOOKUP($A18,'Step 4'!$A$3:$N$22,14,0)</f>
        <v>0</v>
      </c>
      <c r="I18" s="71">
        <f>IF(F18&lt;34%,1,IF(F18&gt;66%,3,2))</f>
        <v>2</v>
      </c>
      <c r="J18" s="73">
        <f t="shared" si="1"/>
        <v>2</v>
      </c>
    </row>
    <row r="19" spans="1:10" x14ac:dyDescent="0.35">
      <c r="A19" s="8" t="s">
        <v>76</v>
      </c>
      <c r="B19" s="9" t="s">
        <v>81</v>
      </c>
      <c r="C19" s="16" t="s">
        <v>83</v>
      </c>
      <c r="E19" s="71">
        <f>VLOOKUP($A19,'Step 4'!$A$3:$N$22,12,0)</f>
        <v>1</v>
      </c>
      <c r="F19" s="72">
        <f>VLOOKUP($A19,'Step 4'!$A$3:$N$22,13,0)</f>
        <v>0.2</v>
      </c>
      <c r="G19" s="71">
        <f>VLOOKUP($A19,'Step 4'!$A$3:$N$22,14,0)</f>
        <v>1</v>
      </c>
      <c r="I19" s="71">
        <f t="shared" si="0"/>
        <v>1</v>
      </c>
      <c r="J19" s="73">
        <f t="shared" si="1"/>
        <v>4</v>
      </c>
    </row>
    <row r="20" spans="1:10" x14ac:dyDescent="0.35">
      <c r="A20" s="8" t="s">
        <v>77</v>
      </c>
      <c r="B20" s="9" t="s">
        <v>81</v>
      </c>
      <c r="C20" s="16" t="s">
        <v>83</v>
      </c>
      <c r="E20" s="71">
        <f>VLOOKUP($A20,'Step 4'!$A$3:$N$22,12,0)</f>
        <v>2</v>
      </c>
      <c r="F20" s="72">
        <f>VLOOKUP($A20,'Step 4'!$A$3:$N$22,13,0)</f>
        <v>0.4</v>
      </c>
      <c r="G20" s="71">
        <f>VLOOKUP($A20,'Step 4'!$A$3:$N$22,14,0)</f>
        <v>1</v>
      </c>
      <c r="I20" s="71">
        <f t="shared" si="0"/>
        <v>2</v>
      </c>
      <c r="J20" s="73">
        <f t="shared" si="1"/>
        <v>4</v>
      </c>
    </row>
    <row r="21" spans="1:10" x14ac:dyDescent="0.35">
      <c r="A21" s="8" t="s">
        <v>78</v>
      </c>
      <c r="B21" s="9" t="s">
        <v>81</v>
      </c>
      <c r="C21" s="16" t="s">
        <v>83</v>
      </c>
      <c r="E21" s="71">
        <f>VLOOKUP($A21,'Step 4'!$A$3:$N$22,12,0)</f>
        <v>3</v>
      </c>
      <c r="F21" s="72">
        <f>VLOOKUP($A21,'Step 4'!$A$3:$N$22,13,0)</f>
        <v>0.6</v>
      </c>
      <c r="G21" s="71">
        <f>VLOOKUP($A21,'Step 4'!$A$3:$N$22,14,0)</f>
        <v>1</v>
      </c>
      <c r="I21" s="71">
        <f t="shared" si="0"/>
        <v>2</v>
      </c>
      <c r="J21" s="73">
        <f t="shared" si="1"/>
        <v>4</v>
      </c>
    </row>
    <row r="22" spans="1:10" ht="15" thickBot="1" x14ac:dyDescent="0.4">
      <c r="A22" s="10" t="s">
        <v>79</v>
      </c>
      <c r="B22" s="11" t="s">
        <v>81</v>
      </c>
      <c r="C22" s="17" t="s">
        <v>83</v>
      </c>
      <c r="E22" s="71">
        <f>VLOOKUP($A22,'Step 4'!$A$3:$N$22,12,0)</f>
        <v>2</v>
      </c>
      <c r="F22" s="72">
        <f>VLOOKUP($A22,'Step 4'!$A$3:$N$22,13,0)</f>
        <v>0.4</v>
      </c>
      <c r="G22" s="71">
        <f>VLOOKUP($A22,'Step 4'!$A$3:$N$22,14,0)</f>
        <v>0</v>
      </c>
      <c r="I22" s="71">
        <f t="shared" si="0"/>
        <v>2</v>
      </c>
      <c r="J22" s="73">
        <f t="shared" si="1"/>
        <v>2</v>
      </c>
    </row>
    <row r="23" spans="1:10" x14ac:dyDescent="0.35">
      <c r="H23"/>
    </row>
    <row r="24" spans="1:10" x14ac:dyDescent="0.35">
      <c r="H24"/>
    </row>
    <row r="25" spans="1:10" ht="14.5" customHeight="1" x14ac:dyDescent="0.35">
      <c r="H25"/>
    </row>
    <row r="26" spans="1:10" ht="14.5" customHeight="1" x14ac:dyDescent="0.35">
      <c r="H26"/>
    </row>
    <row r="27" spans="1:10" ht="14.5" customHeight="1" x14ac:dyDescent="0.35">
      <c r="H27"/>
    </row>
    <row r="28" spans="1:10" ht="14.5" customHeight="1" x14ac:dyDescent="0.35">
      <c r="H28"/>
    </row>
    <row r="29" spans="1:10" ht="14.5" customHeight="1" x14ac:dyDescent="0.35">
      <c r="H29"/>
    </row>
    <row r="30" spans="1:10" ht="14.5" customHeight="1" x14ac:dyDescent="0.35">
      <c r="H30"/>
    </row>
    <row r="31" spans="1:10" ht="14.5" customHeight="1" x14ac:dyDescent="0.35">
      <c r="H31"/>
    </row>
    <row r="32" spans="1:10" x14ac:dyDescent="0.35">
      <c r="H32"/>
    </row>
    <row r="33" spans="8:8" x14ac:dyDescent="0.35">
      <c r="H33"/>
    </row>
    <row r="34" spans="8:8" x14ac:dyDescent="0.35">
      <c r="H34"/>
    </row>
    <row r="35" spans="8:8" x14ac:dyDescent="0.35">
      <c r="H35"/>
    </row>
    <row r="36" spans="8:8" x14ac:dyDescent="0.35">
      <c r="H36"/>
    </row>
    <row r="37" spans="8:8" x14ac:dyDescent="0.35">
      <c r="H37"/>
    </row>
    <row r="38" spans="8:8" x14ac:dyDescent="0.35">
      <c r="H38"/>
    </row>
    <row r="39" spans="8:8" x14ac:dyDescent="0.35">
      <c r="H39"/>
    </row>
    <row r="40" spans="8:8" x14ac:dyDescent="0.35">
      <c r="H40"/>
    </row>
    <row r="41" spans="8:8" x14ac:dyDescent="0.35">
      <c r="H41"/>
    </row>
    <row r="42" spans="8:8" x14ac:dyDescent="0.35">
      <c r="H42"/>
    </row>
    <row r="43" spans="8:8" x14ac:dyDescent="0.35">
      <c r="H43"/>
    </row>
    <row r="44" spans="8:8" x14ac:dyDescent="0.35">
      <c r="H44"/>
    </row>
    <row r="45" spans="8:8" x14ac:dyDescent="0.35">
      <c r="H45"/>
    </row>
    <row r="46" spans="8:8" x14ac:dyDescent="0.35">
      <c r="H46"/>
    </row>
    <row r="47" spans="8:8" x14ac:dyDescent="0.35">
      <c r="H47"/>
    </row>
    <row r="48" spans="8:8" x14ac:dyDescent="0.35">
      <c r="H48"/>
    </row>
    <row r="49" spans="8:8" x14ac:dyDescent="0.35">
      <c r="H49"/>
    </row>
    <row r="50" spans="8:8" x14ac:dyDescent="0.35">
      <c r="H50"/>
    </row>
    <row r="51" spans="8:8" x14ac:dyDescent="0.35">
      <c r="H51"/>
    </row>
    <row r="52" spans="8:8" x14ac:dyDescent="0.35">
      <c r="H52"/>
    </row>
    <row r="53" spans="8:8" x14ac:dyDescent="0.35">
      <c r="H53"/>
    </row>
    <row r="54" spans="8:8" x14ac:dyDescent="0.35">
      <c r="H54"/>
    </row>
    <row r="55" spans="8:8" x14ac:dyDescent="0.35">
      <c r="H55"/>
    </row>
    <row r="56" spans="8:8" x14ac:dyDescent="0.35">
      <c r="H56"/>
    </row>
    <row r="57" spans="8:8" x14ac:dyDescent="0.35">
      <c r="H57"/>
    </row>
    <row r="58" spans="8:8" x14ac:dyDescent="0.35">
      <c r="H58"/>
    </row>
    <row r="59" spans="8:8" x14ac:dyDescent="0.35">
      <c r="H59"/>
    </row>
    <row r="60" spans="8:8" x14ac:dyDescent="0.35">
      <c r="H60"/>
    </row>
  </sheetData>
  <conditionalFormatting sqref="I3:J22">
    <cfRule type="cellIs" dxfId="16" priority="1" operator="equal">
      <formula>1</formula>
    </cfRule>
    <cfRule type="cellIs" dxfId="15" priority="2" operator="equal">
      <formula>1</formula>
    </cfRule>
    <cfRule type="cellIs" dxfId="14" priority="3" operator="equal">
      <formula>2</formula>
    </cfRule>
    <cfRule type="cellIs" dxfId="13" priority="4" operator="equal">
      <formula>3</formula>
    </cfRule>
    <cfRule type="cellIs" dxfId="12" priority="5" operator="equal">
      <formula>4</formula>
    </cfRule>
    <cfRule type="cellIs" dxfId="11" priority="6" operator="equal">
      <formula>5</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E9A3-D024-4AFD-A505-4944D234B227}">
  <dimension ref="A1:L31"/>
  <sheetViews>
    <sheetView workbookViewId="0">
      <selection activeCell="D2" sqref="D2"/>
    </sheetView>
  </sheetViews>
  <sheetFormatPr defaultRowHeight="14.5" x14ac:dyDescent="0.35"/>
  <cols>
    <col min="1" max="1" width="11.36328125" customWidth="1"/>
    <col min="2" max="2" width="12.7265625" customWidth="1"/>
    <col min="3" max="3" width="13.7265625" bestFit="1" customWidth="1"/>
    <col min="6" max="6" width="24.6328125" bestFit="1" customWidth="1"/>
    <col min="7" max="7" width="15.26953125" bestFit="1" customWidth="1"/>
    <col min="8" max="11" width="4.26953125" bestFit="1" customWidth="1"/>
    <col min="12" max="12" width="10.7265625" bestFit="1" customWidth="1"/>
  </cols>
  <sheetData>
    <row r="1" spans="1:12" ht="16" thickBot="1" x14ac:dyDescent="0.4">
      <c r="A1" s="19" t="s">
        <v>127</v>
      </c>
      <c r="B1" s="18"/>
      <c r="C1" s="18"/>
      <c r="D1" s="69"/>
    </row>
    <row r="2" spans="1:12" ht="46.5" customHeight="1" x14ac:dyDescent="0.35">
      <c r="A2" s="27" t="s">
        <v>58</v>
      </c>
      <c r="B2" s="28" t="s">
        <v>101</v>
      </c>
      <c r="C2" s="29" t="s">
        <v>59</v>
      </c>
      <c r="D2" s="83" t="s">
        <v>126</v>
      </c>
    </row>
    <row r="3" spans="1:12" x14ac:dyDescent="0.35">
      <c r="A3" s="6" t="s">
        <v>60</v>
      </c>
      <c r="B3" s="7" t="s">
        <v>80</v>
      </c>
      <c r="C3" s="15" t="s">
        <v>82</v>
      </c>
      <c r="D3" s="73">
        <f>VLOOKUP(A3,'Step 5'!$A$3:$J$22,10,0)</f>
        <v>3</v>
      </c>
      <c r="F3" s="30" t="s">
        <v>14</v>
      </c>
      <c r="G3" s="30" t="s">
        <v>9</v>
      </c>
    </row>
    <row r="4" spans="1:12" x14ac:dyDescent="0.35">
      <c r="A4" s="6" t="s">
        <v>61</v>
      </c>
      <c r="B4" s="7" t="s">
        <v>80</v>
      </c>
      <c r="C4" s="15" t="s">
        <v>82</v>
      </c>
      <c r="D4" s="73">
        <f>VLOOKUP(A4,'Step 5'!$A$3:$J$22,10,0)</f>
        <v>2</v>
      </c>
      <c r="F4" s="30" t="s">
        <v>7</v>
      </c>
      <c r="G4">
        <v>1</v>
      </c>
      <c r="H4">
        <v>2</v>
      </c>
      <c r="I4">
        <v>3</v>
      </c>
      <c r="J4">
        <v>4</v>
      </c>
      <c r="K4">
        <v>5</v>
      </c>
      <c r="L4" t="s">
        <v>8</v>
      </c>
    </row>
    <row r="5" spans="1:12" x14ac:dyDescent="0.35">
      <c r="A5" s="6" t="s">
        <v>62</v>
      </c>
      <c r="B5" s="7" t="s">
        <v>80</v>
      </c>
      <c r="C5" s="15" t="s">
        <v>82</v>
      </c>
      <c r="D5" s="73">
        <f>VLOOKUP(A5,'Step 5'!$A$3:$J$22,10,0)</f>
        <v>2</v>
      </c>
      <c r="F5" s="31" t="s">
        <v>80</v>
      </c>
      <c r="G5" s="33">
        <v>0.3</v>
      </c>
      <c r="H5" s="33">
        <v>0.5</v>
      </c>
      <c r="I5" s="33">
        <v>0.1</v>
      </c>
      <c r="J5" s="33">
        <v>0</v>
      </c>
      <c r="K5" s="33">
        <v>0.1</v>
      </c>
      <c r="L5" s="33">
        <v>1</v>
      </c>
    </row>
    <row r="6" spans="1:12" x14ac:dyDescent="0.35">
      <c r="A6" s="6" t="s">
        <v>63</v>
      </c>
      <c r="B6" s="7" t="s">
        <v>80</v>
      </c>
      <c r="C6" s="15" t="s">
        <v>82</v>
      </c>
      <c r="D6" s="73">
        <f>VLOOKUP(A6,'Step 5'!$A$3:$J$22,10,0)</f>
        <v>1</v>
      </c>
      <c r="F6" s="32" t="s">
        <v>82</v>
      </c>
      <c r="G6" s="33">
        <v>0.4</v>
      </c>
      <c r="H6" s="33">
        <v>0.4</v>
      </c>
      <c r="I6" s="33">
        <v>0.2</v>
      </c>
      <c r="J6" s="33">
        <v>0</v>
      </c>
      <c r="K6" s="33">
        <v>0</v>
      </c>
      <c r="L6" s="33">
        <v>1</v>
      </c>
    </row>
    <row r="7" spans="1:12" x14ac:dyDescent="0.35">
      <c r="A7" s="6" t="s">
        <v>64</v>
      </c>
      <c r="B7" s="7" t="s">
        <v>80</v>
      </c>
      <c r="C7" s="15" t="s">
        <v>82</v>
      </c>
      <c r="D7" s="73">
        <f>VLOOKUP(A7,'Step 5'!$A$3:$J$22,10,0)</f>
        <v>1</v>
      </c>
      <c r="F7" s="32" t="s">
        <v>83</v>
      </c>
      <c r="G7" s="33">
        <v>0.2</v>
      </c>
      <c r="H7" s="33">
        <v>0.6</v>
      </c>
      <c r="I7" s="33">
        <v>0</v>
      </c>
      <c r="J7" s="33">
        <v>0</v>
      </c>
      <c r="K7" s="33">
        <v>0.2</v>
      </c>
      <c r="L7" s="33">
        <v>1</v>
      </c>
    </row>
    <row r="8" spans="1:12" x14ac:dyDescent="0.35">
      <c r="A8" s="6" t="s">
        <v>65</v>
      </c>
      <c r="B8" s="7" t="s">
        <v>80</v>
      </c>
      <c r="C8" s="15" t="s">
        <v>83</v>
      </c>
      <c r="D8" s="73">
        <f>VLOOKUP(A8,'Step 5'!$A$3:$J$22,10,0)</f>
        <v>2</v>
      </c>
      <c r="F8" s="31" t="s">
        <v>81</v>
      </c>
      <c r="G8" s="33">
        <v>0</v>
      </c>
      <c r="H8" s="33">
        <v>0.4</v>
      </c>
      <c r="I8" s="33">
        <v>0</v>
      </c>
      <c r="J8" s="33">
        <v>0.6</v>
      </c>
      <c r="K8" s="33">
        <v>0</v>
      </c>
      <c r="L8" s="33">
        <v>1</v>
      </c>
    </row>
    <row r="9" spans="1:12" x14ac:dyDescent="0.35">
      <c r="A9" s="6" t="s">
        <v>66</v>
      </c>
      <c r="B9" s="7" t="s">
        <v>80</v>
      </c>
      <c r="C9" s="15" t="s">
        <v>83</v>
      </c>
      <c r="D9" s="73">
        <f>VLOOKUP(A9,'Step 5'!$A$3:$J$22,10,0)</f>
        <v>2</v>
      </c>
      <c r="F9" s="32" t="s">
        <v>82</v>
      </c>
      <c r="G9" s="33">
        <v>0</v>
      </c>
      <c r="H9" s="33">
        <v>0.4</v>
      </c>
      <c r="I9" s="33">
        <v>0</v>
      </c>
      <c r="J9" s="33">
        <v>0.6</v>
      </c>
      <c r="K9" s="33">
        <v>0</v>
      </c>
      <c r="L9" s="33">
        <v>1</v>
      </c>
    </row>
    <row r="10" spans="1:12" x14ac:dyDescent="0.35">
      <c r="A10" s="6" t="s">
        <v>67</v>
      </c>
      <c r="B10" s="7" t="s">
        <v>80</v>
      </c>
      <c r="C10" s="15" t="s">
        <v>83</v>
      </c>
      <c r="D10" s="73">
        <f>VLOOKUP(A10,'Step 5'!$A$3:$J$22,10,0)</f>
        <v>2</v>
      </c>
      <c r="F10" s="32" t="s">
        <v>83</v>
      </c>
      <c r="G10" s="33">
        <v>0</v>
      </c>
      <c r="H10" s="33">
        <v>0.4</v>
      </c>
      <c r="I10" s="33">
        <v>0</v>
      </c>
      <c r="J10" s="33">
        <v>0.6</v>
      </c>
      <c r="K10" s="33">
        <v>0</v>
      </c>
      <c r="L10" s="33">
        <v>1</v>
      </c>
    </row>
    <row r="11" spans="1:12" x14ac:dyDescent="0.35">
      <c r="A11" s="6" t="s">
        <v>68</v>
      </c>
      <c r="B11" s="7" t="s">
        <v>80</v>
      </c>
      <c r="C11" s="15" t="s">
        <v>83</v>
      </c>
      <c r="D11" s="73">
        <f>VLOOKUP(A11,'Step 5'!$A$3:$J$22,10,0)</f>
        <v>1</v>
      </c>
      <c r="F11" s="31" t="s">
        <v>8</v>
      </c>
      <c r="G11" s="33">
        <v>0.15</v>
      </c>
      <c r="H11" s="33">
        <v>0.45</v>
      </c>
      <c r="I11" s="33">
        <v>0.05</v>
      </c>
      <c r="J11" s="33">
        <v>0.3</v>
      </c>
      <c r="K11" s="33">
        <v>0.05</v>
      </c>
      <c r="L11" s="33">
        <v>1</v>
      </c>
    </row>
    <row r="12" spans="1:12" x14ac:dyDescent="0.35">
      <c r="A12" s="6" t="s">
        <v>69</v>
      </c>
      <c r="B12" s="7" t="s">
        <v>80</v>
      </c>
      <c r="C12" s="15" t="s">
        <v>83</v>
      </c>
      <c r="D12" s="73">
        <f>VLOOKUP(A12,'Step 5'!$A$3:$J$22,10,0)</f>
        <v>5</v>
      </c>
    </row>
    <row r="13" spans="1:12" x14ac:dyDescent="0.35">
      <c r="A13" s="8" t="s">
        <v>70</v>
      </c>
      <c r="B13" s="9" t="s">
        <v>81</v>
      </c>
      <c r="C13" s="16" t="s">
        <v>82</v>
      </c>
      <c r="D13" s="73">
        <f>VLOOKUP(A13,'Step 5'!$A$3:$J$22,10,0)</f>
        <v>2</v>
      </c>
    </row>
    <row r="14" spans="1:12" x14ac:dyDescent="0.35">
      <c r="A14" s="8" t="s">
        <v>71</v>
      </c>
      <c r="B14" s="9" t="s">
        <v>81</v>
      </c>
      <c r="C14" s="16" t="s">
        <v>82</v>
      </c>
      <c r="D14" s="73">
        <f>VLOOKUP(A14,'Step 5'!$A$3:$J$22,10,0)</f>
        <v>4</v>
      </c>
    </row>
    <row r="15" spans="1:12" x14ac:dyDescent="0.35">
      <c r="A15" s="8" t="s">
        <v>72</v>
      </c>
      <c r="B15" s="9" t="s">
        <v>81</v>
      </c>
      <c r="C15" s="16" t="s">
        <v>82</v>
      </c>
      <c r="D15" s="73">
        <f>VLOOKUP(A15,'Step 5'!$A$3:$J$22,10,0)</f>
        <v>2</v>
      </c>
    </row>
    <row r="16" spans="1:12" x14ac:dyDescent="0.35">
      <c r="A16" s="8" t="s">
        <v>73</v>
      </c>
      <c r="B16" s="9" t="s">
        <v>81</v>
      </c>
      <c r="C16" s="16" t="s">
        <v>82</v>
      </c>
      <c r="D16" s="73">
        <f>VLOOKUP(A16,'Step 5'!$A$3:$J$22,10,0)</f>
        <v>4</v>
      </c>
    </row>
    <row r="17" spans="1:4" x14ac:dyDescent="0.35">
      <c r="A17" s="8" t="s">
        <v>74</v>
      </c>
      <c r="B17" s="9" t="s">
        <v>81</v>
      </c>
      <c r="C17" s="16" t="s">
        <v>82</v>
      </c>
      <c r="D17" s="73">
        <f>VLOOKUP(A17,'Step 5'!$A$3:$J$22,10,0)</f>
        <v>4</v>
      </c>
    </row>
    <row r="18" spans="1:4" x14ac:dyDescent="0.35">
      <c r="A18" s="8" t="s">
        <v>75</v>
      </c>
      <c r="B18" s="9" t="s">
        <v>81</v>
      </c>
      <c r="C18" s="16" t="s">
        <v>83</v>
      </c>
      <c r="D18" s="73">
        <f>VLOOKUP(A18,'Step 5'!$A$3:$J$22,10,0)</f>
        <v>2</v>
      </c>
    </row>
    <row r="19" spans="1:4" x14ac:dyDescent="0.35">
      <c r="A19" s="8" t="s">
        <v>76</v>
      </c>
      <c r="B19" s="9" t="s">
        <v>81</v>
      </c>
      <c r="C19" s="16" t="s">
        <v>83</v>
      </c>
      <c r="D19" s="73">
        <f>VLOOKUP(A19,'Step 5'!$A$3:$J$22,10,0)</f>
        <v>4</v>
      </c>
    </row>
    <row r="20" spans="1:4" x14ac:dyDescent="0.35">
      <c r="A20" s="8" t="s">
        <v>77</v>
      </c>
      <c r="B20" s="9" t="s">
        <v>81</v>
      </c>
      <c r="C20" s="16" t="s">
        <v>83</v>
      </c>
      <c r="D20" s="73">
        <f>VLOOKUP(A20,'Step 5'!$A$3:$J$22,10,0)</f>
        <v>4</v>
      </c>
    </row>
    <row r="21" spans="1:4" x14ac:dyDescent="0.35">
      <c r="A21" s="8" t="s">
        <v>78</v>
      </c>
      <c r="B21" s="9" t="s">
        <v>81</v>
      </c>
      <c r="C21" s="16" t="s">
        <v>83</v>
      </c>
      <c r="D21" s="73">
        <f>VLOOKUP(A21,'Step 5'!$A$3:$J$22,10,0)</f>
        <v>4</v>
      </c>
    </row>
    <row r="22" spans="1:4" ht="15" thickBot="1" x14ac:dyDescent="0.4">
      <c r="A22" s="10" t="s">
        <v>79</v>
      </c>
      <c r="B22" s="11" t="s">
        <v>81</v>
      </c>
      <c r="C22" s="17" t="s">
        <v>83</v>
      </c>
      <c r="D22" s="73">
        <f>VLOOKUP(A22,'Step 5'!$A$3:$J$22,10,0)</f>
        <v>2</v>
      </c>
    </row>
    <row r="25" spans="1:4" ht="14.5" customHeight="1" x14ac:dyDescent="0.35"/>
    <row r="26" spans="1:4" ht="14.5" customHeight="1" x14ac:dyDescent="0.35"/>
    <row r="27" spans="1:4" ht="14.5" customHeight="1" x14ac:dyDescent="0.35"/>
    <row r="28" spans="1:4" ht="14.5" customHeight="1" x14ac:dyDescent="0.35"/>
    <row r="29" spans="1:4" ht="14.5" customHeight="1" x14ac:dyDescent="0.35"/>
    <row r="30" spans="1:4" ht="14.5" customHeight="1" x14ac:dyDescent="0.35"/>
    <row r="31" spans="1:4" ht="14.5" customHeight="1" x14ac:dyDescent="0.35"/>
  </sheetData>
  <conditionalFormatting sqref="D3:D22">
    <cfRule type="cellIs" dxfId="10" priority="1" operator="equal">
      <formula>1</formula>
    </cfRule>
    <cfRule type="cellIs" dxfId="9" priority="2" operator="equal">
      <formula>1</formula>
    </cfRule>
    <cfRule type="cellIs" dxfId="8" priority="3" operator="equal">
      <formula>2</formula>
    </cfRule>
    <cfRule type="cellIs" dxfId="7" priority="4" operator="equal">
      <formula>3</formula>
    </cfRule>
    <cfRule type="cellIs" dxfId="6" priority="5" operator="equal">
      <formula>4</formula>
    </cfRule>
    <cfRule type="cellIs" dxfId="5" priority="6" operator="equal">
      <formula>5</formula>
    </cfRule>
  </conditionalFormatting>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78BE-DF03-4C6B-8786-047C39056B38}">
  <dimension ref="A1:I11"/>
  <sheetViews>
    <sheetView workbookViewId="0"/>
  </sheetViews>
  <sheetFormatPr defaultRowHeight="14.5" x14ac:dyDescent="0.35"/>
  <cols>
    <col min="1" max="1" width="20.7265625" customWidth="1"/>
    <col min="2" max="2" width="7.1796875" customWidth="1"/>
    <col min="8" max="8" width="13.54296875" customWidth="1"/>
  </cols>
  <sheetData>
    <row r="1" spans="1:9" ht="22" customHeight="1" x14ac:dyDescent="0.35">
      <c r="A1" s="19" t="s">
        <v>128</v>
      </c>
    </row>
    <row r="2" spans="1:9" ht="15" thickBot="1" x14ac:dyDescent="0.4"/>
    <row r="3" spans="1:9" ht="15" thickBot="1" x14ac:dyDescent="0.4">
      <c r="A3" s="34" t="s">
        <v>0</v>
      </c>
      <c r="B3" s="35">
        <v>1</v>
      </c>
      <c r="C3" s="35">
        <v>2</v>
      </c>
      <c r="D3" s="35">
        <v>3</v>
      </c>
      <c r="E3" s="35">
        <v>4</v>
      </c>
      <c r="F3" s="36">
        <v>5</v>
      </c>
      <c r="G3" s="37"/>
      <c r="H3" s="44" t="s">
        <v>112</v>
      </c>
      <c r="I3" s="2"/>
    </row>
    <row r="4" spans="1:9" x14ac:dyDescent="0.35">
      <c r="A4" s="38" t="s">
        <v>80</v>
      </c>
      <c r="B4" s="39">
        <f>VLOOKUP($A4,'Step 6'!$F$5:$K$10,2,0)</f>
        <v>0.3</v>
      </c>
      <c r="C4" s="39">
        <f>VLOOKUP($A4,'Step 6'!$F$5:$K$10,3,0)</f>
        <v>0.5</v>
      </c>
      <c r="D4" s="39">
        <f>VLOOKUP($A4,'Step 6'!$F$5:$K$10,4,0)</f>
        <v>0.1</v>
      </c>
      <c r="E4" s="39">
        <f>VLOOKUP($A4,'Step 6'!$F$5:$K$10,5,0)</f>
        <v>0</v>
      </c>
      <c r="F4" s="39">
        <f>VLOOKUP($A4,'Step 6'!$F$5:$K$10,6,0)</f>
        <v>0.1</v>
      </c>
      <c r="G4" s="2"/>
      <c r="H4" s="90">
        <f>IF(F4&gt;25%,5,IF(SUM(E4:F4)&gt;25%,4,IF(SUM(D4:F4)&gt;25%,3,IF(SUM(C4:F4)&gt;25%,2,IF(SUM(B4:F4)&gt;25%,1,"")))))</f>
        <v>2</v>
      </c>
      <c r="I4" s="2"/>
    </row>
    <row r="5" spans="1:9" ht="15" thickBot="1" x14ac:dyDescent="0.4">
      <c r="A5" s="40" t="s">
        <v>81</v>
      </c>
      <c r="B5" s="39">
        <f>VLOOKUP($A5,'Step 6'!$F$5:$K$10,2,0)</f>
        <v>0</v>
      </c>
      <c r="C5" s="39">
        <f>VLOOKUP($A5,'Step 6'!$F$5:$K$10,3,0)</f>
        <v>0.4</v>
      </c>
      <c r="D5" s="39">
        <f>VLOOKUP($A5,'Step 6'!$F$5:$K$10,4,0)</f>
        <v>0</v>
      </c>
      <c r="E5" s="39">
        <f>VLOOKUP($A5,'Step 6'!$F$5:$K$10,5,0)</f>
        <v>0.6</v>
      </c>
      <c r="F5" s="39">
        <f>VLOOKUP($A5,'Step 6'!$F$5:$K$10,6,0)</f>
        <v>0</v>
      </c>
      <c r="G5" s="2"/>
      <c r="H5" s="43">
        <f>IF(F5&gt;25%,5,IF(SUM(E5:F5)&gt;25%,4,IF(SUM(D5:F5)&gt;25%,3,IF(SUM(C5:F5)&gt;25%,2,IF(SUM(B5:F5)&gt;25%,1,"")))))</f>
        <v>4</v>
      </c>
      <c r="I5" s="2"/>
    </row>
    <row r="6" spans="1:9" x14ac:dyDescent="0.35">
      <c r="A6" s="41"/>
      <c r="B6" s="41"/>
      <c r="C6" s="41"/>
      <c r="D6" s="41"/>
      <c r="E6" s="41"/>
      <c r="F6" s="2"/>
      <c r="G6" s="2"/>
      <c r="H6" s="42"/>
      <c r="I6" s="2"/>
    </row>
    <row r="7" spans="1:9" x14ac:dyDescent="0.35">
      <c r="A7" s="2"/>
      <c r="B7" s="2"/>
      <c r="C7" s="2"/>
      <c r="D7" s="2"/>
      <c r="E7" s="2"/>
      <c r="F7" s="2"/>
      <c r="G7" s="2"/>
    </row>
    <row r="8" spans="1:9" x14ac:dyDescent="0.35">
      <c r="A8" s="2"/>
      <c r="B8" s="2"/>
      <c r="C8" s="2"/>
      <c r="D8" s="2"/>
      <c r="E8" s="2"/>
      <c r="F8" s="2"/>
      <c r="G8" s="2"/>
    </row>
    <row r="9" spans="1:9" x14ac:dyDescent="0.35">
      <c r="A9" s="2"/>
      <c r="B9" s="2"/>
      <c r="C9" s="2"/>
      <c r="D9" s="2"/>
      <c r="E9" s="2"/>
      <c r="F9" s="2"/>
      <c r="G9" s="2"/>
    </row>
    <row r="10" spans="1:9" x14ac:dyDescent="0.35">
      <c r="A10" s="2"/>
      <c r="B10" s="2"/>
      <c r="C10" s="2"/>
      <c r="D10" s="2"/>
      <c r="E10" s="2"/>
      <c r="F10" s="2"/>
      <c r="G10" s="2"/>
    </row>
    <row r="11" spans="1:9" x14ac:dyDescent="0.35">
      <c r="A11" s="2"/>
      <c r="B11" s="2"/>
      <c r="C11" s="2"/>
      <c r="D11" s="2"/>
      <c r="E11" s="2"/>
      <c r="F11" s="2"/>
      <c r="G11" s="2"/>
    </row>
  </sheetData>
  <conditionalFormatting sqref="H4:H5">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B9D4E-734E-436A-8E6B-4CB837FFF402}">
  <dimension ref="A1:P10"/>
  <sheetViews>
    <sheetView tabSelected="1" workbookViewId="0">
      <selection activeCell="Q13" sqref="Q13:Q14"/>
    </sheetView>
  </sheetViews>
  <sheetFormatPr defaultRowHeight="14.5" x14ac:dyDescent="0.35"/>
  <cols>
    <col min="2" max="2" width="11.1796875" customWidth="1"/>
    <col min="9" max="9" width="10" customWidth="1"/>
    <col min="15" max="15" width="10.81640625" customWidth="1"/>
  </cols>
  <sheetData>
    <row r="1" spans="1:16" ht="15.5" x14ac:dyDescent="0.35">
      <c r="A1" s="19" t="s">
        <v>113</v>
      </c>
    </row>
    <row r="3" spans="1:16" ht="15" thickBot="1" x14ac:dyDescent="0.4">
      <c r="B3" s="47"/>
      <c r="C3" s="115" t="s">
        <v>115</v>
      </c>
      <c r="D3" s="116"/>
      <c r="E3" s="116"/>
      <c r="F3" s="116"/>
      <c r="G3" s="117"/>
      <c r="H3" s="31"/>
      <c r="I3" s="115" t="s">
        <v>116</v>
      </c>
      <c r="J3" s="116"/>
      <c r="K3" s="116"/>
      <c r="L3" s="116"/>
      <c r="M3" s="117"/>
    </row>
    <row r="4" spans="1:16" ht="58.5" thickBot="1" x14ac:dyDescent="0.4">
      <c r="A4" s="84" t="s">
        <v>80</v>
      </c>
      <c r="B4" s="89" t="s">
        <v>114</v>
      </c>
      <c r="C4" s="85">
        <v>1</v>
      </c>
      <c r="D4" s="85">
        <v>2</v>
      </c>
      <c r="E4" s="85">
        <v>3</v>
      </c>
      <c r="F4" s="85">
        <v>4</v>
      </c>
      <c r="G4" s="48">
        <v>5</v>
      </c>
      <c r="I4" s="85">
        <v>1</v>
      </c>
      <c r="J4" s="85">
        <v>2</v>
      </c>
      <c r="K4" s="85">
        <v>3</v>
      </c>
      <c r="L4" s="85">
        <v>4</v>
      </c>
      <c r="M4" s="48">
        <v>5</v>
      </c>
      <c r="O4" s="58" t="s">
        <v>117</v>
      </c>
      <c r="P4" s="91" t="s">
        <v>118</v>
      </c>
    </row>
    <row r="5" spans="1:16" x14ac:dyDescent="0.35">
      <c r="A5" s="56" t="s">
        <v>83</v>
      </c>
      <c r="B5" s="55">
        <v>1000000</v>
      </c>
      <c r="C5" s="39">
        <f>VLOOKUP($A5,'Step 6'!$F$6:$K$7,2,0)</f>
        <v>0.2</v>
      </c>
      <c r="D5" s="39">
        <f>VLOOKUP($A5,'Step 6'!$F$6:$K$7,3,0)</f>
        <v>0.6</v>
      </c>
      <c r="E5" s="39">
        <f>VLOOKUP($A5,'Step 6'!$F$6:$K$7,4,0)</f>
        <v>0</v>
      </c>
      <c r="F5" s="39">
        <f>VLOOKUP($A5,'Step 6'!$F$6:$K$7,5,0)</f>
        <v>0</v>
      </c>
      <c r="G5" s="39">
        <f>VLOOKUP($A5,'Step 6'!$F$6:$K$7,6,0)</f>
        <v>0.2</v>
      </c>
      <c r="H5" s="33"/>
      <c r="I5" s="45">
        <f>$B5*C5</f>
        <v>200000</v>
      </c>
      <c r="J5" s="51">
        <f t="shared" ref="J5:K6" si="0">$B5*D5</f>
        <v>600000</v>
      </c>
      <c r="K5" s="51">
        <f>$B5*E5</f>
        <v>0</v>
      </c>
      <c r="L5" s="51">
        <f t="shared" ref="L5:M6" si="1">$B5*F5</f>
        <v>0</v>
      </c>
      <c r="M5" s="52">
        <f>$B5*G5</f>
        <v>200000</v>
      </c>
      <c r="O5" s="49">
        <f>SUM(K5:M5)</f>
        <v>200000</v>
      </c>
      <c r="P5" s="118">
        <f>SUM(O5:O6)</f>
        <v>300000</v>
      </c>
    </row>
    <row r="6" spans="1:16" ht="15" thickBot="1" x14ac:dyDescent="0.4">
      <c r="A6" s="56" t="s">
        <v>82</v>
      </c>
      <c r="B6" s="55">
        <v>500000</v>
      </c>
      <c r="C6" s="39">
        <f>VLOOKUP($A6,'Step 6'!$F$6:$K$7,2,0)</f>
        <v>0.4</v>
      </c>
      <c r="D6" s="39">
        <f>VLOOKUP($A6,'Step 6'!$F$6:$K$7,3,0)</f>
        <v>0.4</v>
      </c>
      <c r="E6" s="39">
        <f>VLOOKUP($A6,'Step 6'!$F$6:$K$7,4,0)</f>
        <v>0.2</v>
      </c>
      <c r="F6" s="39">
        <f>VLOOKUP($A6,'Step 6'!$F$6:$K$7,5,0)</f>
        <v>0</v>
      </c>
      <c r="G6" s="39">
        <f>VLOOKUP($A6,'Step 6'!$F$6:$K$7,6,0)</f>
        <v>0</v>
      </c>
      <c r="H6" s="33"/>
      <c r="I6" s="46">
        <f>$B6*C6</f>
        <v>200000</v>
      </c>
      <c r="J6" s="53">
        <f t="shared" si="0"/>
        <v>200000</v>
      </c>
      <c r="K6" s="53">
        <f t="shared" si="0"/>
        <v>100000</v>
      </c>
      <c r="L6" s="53">
        <f t="shared" si="1"/>
        <v>0</v>
      </c>
      <c r="M6" s="54">
        <f t="shared" si="1"/>
        <v>0</v>
      </c>
      <c r="O6" s="50">
        <f>SUM(K6:M6)</f>
        <v>100000</v>
      </c>
      <c r="P6" s="119"/>
    </row>
    <row r="7" spans="1:16" x14ac:dyDescent="0.35">
      <c r="A7" s="86"/>
      <c r="B7" s="87"/>
      <c r="C7" s="88"/>
      <c r="D7" s="88"/>
      <c r="E7" s="88"/>
      <c r="F7" s="88"/>
      <c r="G7" s="88"/>
      <c r="H7" s="57"/>
      <c r="I7" s="57"/>
      <c r="J7" s="57"/>
      <c r="K7" s="57"/>
      <c r="L7" s="57"/>
      <c r="M7" s="57"/>
      <c r="N7" s="57"/>
    </row>
    <row r="8" spans="1:16" ht="26.5" thickBot="1" x14ac:dyDescent="0.4">
      <c r="A8" s="84" t="s">
        <v>81</v>
      </c>
      <c r="B8" s="89" t="s">
        <v>114</v>
      </c>
      <c r="C8" s="85">
        <v>1</v>
      </c>
      <c r="D8" s="85">
        <v>2</v>
      </c>
      <c r="E8" s="85">
        <v>3</v>
      </c>
      <c r="F8" s="85">
        <v>4</v>
      </c>
      <c r="G8" s="48">
        <v>5</v>
      </c>
      <c r="I8" s="85">
        <v>1</v>
      </c>
      <c r="J8" s="85">
        <v>2</v>
      </c>
      <c r="K8" s="85">
        <v>3</v>
      </c>
      <c r="L8" s="85">
        <v>4</v>
      </c>
      <c r="M8" s="48">
        <v>5</v>
      </c>
    </row>
    <row r="9" spans="1:16" x14ac:dyDescent="0.35">
      <c r="A9" s="56" t="s">
        <v>83</v>
      </c>
      <c r="B9" s="55">
        <v>700000</v>
      </c>
      <c r="C9" s="39">
        <f>VLOOKUP($A9,'Step 6'!$F$9:$K$10,2,0)</f>
        <v>0</v>
      </c>
      <c r="D9" s="39">
        <f>VLOOKUP($A9,'Step 6'!$F$9:$K$10,3,0)</f>
        <v>0.4</v>
      </c>
      <c r="E9" s="39">
        <f>VLOOKUP($A9,'Step 6'!$F$9:$K$10,4,0)</f>
        <v>0</v>
      </c>
      <c r="F9" s="39">
        <f>VLOOKUP($A9,'Step 6'!$F$9:$K$10,5,0)</f>
        <v>0.6</v>
      </c>
      <c r="G9" s="39">
        <f>VLOOKUP($A9,'Step 6'!$F$9:$K$10,6,0)</f>
        <v>0</v>
      </c>
      <c r="H9" s="33"/>
      <c r="I9" s="45">
        <f>$B9*C9</f>
        <v>0</v>
      </c>
      <c r="J9" s="51">
        <f t="shared" ref="J9:K10" si="2">$B9*D9</f>
        <v>280000</v>
      </c>
      <c r="K9" s="51">
        <f>$B9*E9</f>
        <v>0</v>
      </c>
      <c r="L9" s="51">
        <f t="shared" ref="L9:M10" si="3">$B9*F9</f>
        <v>420000</v>
      </c>
      <c r="M9" s="52">
        <f>$B9*G9</f>
        <v>0</v>
      </c>
      <c r="O9" s="49">
        <f>SUM(K9:M9)</f>
        <v>420000</v>
      </c>
      <c r="P9" s="118">
        <f>SUM(O9:O10)</f>
        <v>450000</v>
      </c>
    </row>
    <row r="10" spans="1:16" ht="15" thickBot="1" x14ac:dyDescent="0.4">
      <c r="A10" s="56" t="s">
        <v>82</v>
      </c>
      <c r="B10" s="55">
        <v>50000</v>
      </c>
      <c r="C10" s="39">
        <f>VLOOKUP($A10,'Step 6'!$F$9:$K$10,2,0)</f>
        <v>0</v>
      </c>
      <c r="D10" s="39">
        <f>VLOOKUP($A10,'Step 6'!$F$9:$K$10,3,0)</f>
        <v>0.4</v>
      </c>
      <c r="E10" s="39">
        <f>VLOOKUP($A10,'Step 6'!$F$9:$K$10,4,0)</f>
        <v>0</v>
      </c>
      <c r="F10" s="39">
        <f>VLOOKUP($A10,'Step 6'!$F$9:$K$10,5,0)</f>
        <v>0.6</v>
      </c>
      <c r="G10" s="39">
        <f>VLOOKUP($A10,'Step 6'!$F$9:$K$10,6,0)</f>
        <v>0</v>
      </c>
      <c r="H10" s="33"/>
      <c r="I10" s="46">
        <f>$B10*C10</f>
        <v>0</v>
      </c>
      <c r="J10" s="53">
        <f t="shared" si="2"/>
        <v>20000</v>
      </c>
      <c r="K10" s="53">
        <f t="shared" si="2"/>
        <v>0</v>
      </c>
      <c r="L10" s="53">
        <f t="shared" si="3"/>
        <v>30000</v>
      </c>
      <c r="M10" s="54">
        <f t="shared" si="3"/>
        <v>0</v>
      </c>
      <c r="O10" s="50">
        <f>SUM(K10:M10)</f>
        <v>30000</v>
      </c>
      <c r="P10" s="119"/>
    </row>
  </sheetData>
  <mergeCells count="4">
    <mergeCell ref="C3:G3"/>
    <mergeCell ref="I3:M3"/>
    <mergeCell ref="P5:P6"/>
    <mergeCell ref="P9:P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READ ME</vt:lpstr>
      <vt:lpstr>Step 1-2</vt:lpstr>
      <vt:lpstr>Step 3 </vt:lpstr>
      <vt:lpstr>Step 4</vt:lpstr>
      <vt:lpstr>Step 5</vt:lpstr>
      <vt:lpstr>Step 6</vt:lpstr>
      <vt:lpstr>Step 7</vt:lpstr>
      <vt:lpstr>Step 8</vt:lpstr>
      <vt:lpstr>'READ ME'!_ftn1</vt:lpstr>
      <vt:lpstr>'READ ME'!_ftn2</vt:lpstr>
      <vt:lpstr>'READ ME'!_ftnref1</vt:lpstr>
      <vt:lpstr>'READ 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2021-07-29T15:09:08Z</dcterms:modified>
</cp:coreProperties>
</file>