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icef-my.sharepoint.com/personal/rrydberg_unicef_org/Documents/WASH/HNO_HRP/HNO PIN 2022/GWC guidance/Calculation sheet/"/>
    </mc:Choice>
  </mc:AlternateContent>
  <xr:revisionPtr revIDLastSave="936" documentId="8_{1E406FE6-E6EF-48F9-AB4D-D093C57F2603}" xr6:coauthVersionLast="45" xr6:coauthVersionMax="45" xr10:uidLastSave="{F120F7F3-E5A3-4605-B5FF-55EFDB9DBA34}"/>
  <bookViews>
    <workbookView xWindow="28680" yWindow="-120" windowWidth="29040" windowHeight="15840" activeTab="5" xr2:uid="{35FDF030-0669-42C0-92AE-B7FFEB4AB911}"/>
  </bookViews>
  <sheets>
    <sheet name="READ ME" sheetId="1" r:id="rId1"/>
    <sheet name="Step 1-2" sheetId="2" r:id="rId2"/>
    <sheet name="Step 3" sheetId="13" r:id="rId3"/>
    <sheet name="Step 4" sheetId="3" r:id="rId4"/>
    <sheet name="Step 5" sheetId="14" r:id="rId5"/>
    <sheet name="Step 6" sheetId="6" r:id="rId6"/>
    <sheet name="Step 7" sheetId="8" r:id="rId7"/>
    <sheet name="Step 8" sheetId="16" r:id="rId8"/>
  </sheets>
  <definedNames>
    <definedName name="_xlnm._FilterDatabase" localSheetId="1" hidden="1">'Step 1-2'!$A$3:$I$3</definedName>
    <definedName name="_xlnm._FilterDatabase" localSheetId="2" hidden="1">'Step 3'!$B$3:$E$3</definedName>
    <definedName name="_xlnm._FilterDatabase" localSheetId="3" hidden="1">'Step 4'!$A$3:$E$3</definedName>
    <definedName name="_ftn1" localSheetId="0">'READ ME'!#REF!</definedName>
    <definedName name="_ftn2" localSheetId="0">'READ ME'!$B$13</definedName>
    <definedName name="_ftnref1" localSheetId="0">'READ ME'!$B$3</definedName>
    <definedName name="_ftnref2" localSheetId="0">'READ ME'!$B$6</definedName>
  </definedNames>
  <calcPr calcId="191029"/>
  <pivotCaches>
    <pivotCache cacheId="3"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6" l="1"/>
  <c r="D5" i="16"/>
  <c r="D6" i="16"/>
  <c r="D7" i="16"/>
  <c r="D8" i="16"/>
  <c r="D9" i="16"/>
  <c r="D10" i="16"/>
  <c r="D11" i="16"/>
  <c r="D12" i="16"/>
  <c r="D13" i="16"/>
  <c r="D14" i="16"/>
  <c r="D15" i="16"/>
  <c r="D16" i="16"/>
  <c r="D17" i="16"/>
  <c r="D18" i="16"/>
  <c r="D19" i="16"/>
  <c r="D20" i="16"/>
  <c r="D21" i="16"/>
  <c r="D22" i="16"/>
  <c r="D3" i="16"/>
  <c r="C22" i="16"/>
  <c r="C21" i="16"/>
  <c r="C20" i="16"/>
  <c r="C19" i="16"/>
  <c r="C18" i="16"/>
  <c r="C17" i="16"/>
  <c r="C16" i="16"/>
  <c r="C15" i="16"/>
  <c r="C14" i="16"/>
  <c r="C13" i="16"/>
  <c r="C12" i="16"/>
  <c r="C11" i="16"/>
  <c r="C10" i="16"/>
  <c r="C9" i="16"/>
  <c r="C8" i="16"/>
  <c r="C7" i="16"/>
  <c r="C6" i="16"/>
  <c r="C5" i="16"/>
  <c r="C4" i="16"/>
  <c r="C3" i="16"/>
  <c r="F22" i="16"/>
  <c r="E22" i="16"/>
  <c r="F21" i="16"/>
  <c r="E21" i="16"/>
  <c r="F20" i="16"/>
  <c r="E20" i="16"/>
  <c r="F19" i="16"/>
  <c r="E19" i="16"/>
  <c r="F18" i="16"/>
  <c r="E18" i="16"/>
  <c r="F17" i="16"/>
  <c r="E17" i="16"/>
  <c r="F16" i="16"/>
  <c r="E16" i="16"/>
  <c r="F15" i="16"/>
  <c r="E15" i="16"/>
  <c r="F14" i="16"/>
  <c r="E14" i="16"/>
  <c r="F13" i="16"/>
  <c r="E13" i="16"/>
  <c r="F12" i="16"/>
  <c r="E12" i="16"/>
  <c r="F11" i="16"/>
  <c r="E11" i="16"/>
  <c r="F10" i="16"/>
  <c r="E10" i="16"/>
  <c r="F9" i="16"/>
  <c r="E9" i="16"/>
  <c r="F8" i="16"/>
  <c r="E8" i="16"/>
  <c r="F7" i="16"/>
  <c r="E7" i="16"/>
  <c r="F6" i="16"/>
  <c r="E6" i="16"/>
  <c r="F5" i="16"/>
  <c r="E5" i="16"/>
  <c r="F4" i="16"/>
  <c r="E4" i="16"/>
  <c r="F3" i="16"/>
  <c r="E3" i="16"/>
  <c r="M4" i="14"/>
  <c r="D3" i="8"/>
  <c r="D4" i="8" l="1"/>
  <c r="D5" i="8"/>
  <c r="D6" i="8"/>
  <c r="D7" i="8"/>
  <c r="D8" i="8"/>
  <c r="D9" i="8"/>
  <c r="D10" i="8"/>
  <c r="D11" i="8"/>
  <c r="D12" i="8"/>
  <c r="D13" i="8"/>
  <c r="D14" i="8"/>
  <c r="D15" i="8"/>
  <c r="D16" i="8"/>
  <c r="D17" i="8"/>
  <c r="D18" i="8"/>
  <c r="D19" i="8"/>
  <c r="D20" i="8"/>
  <c r="D21" i="8"/>
  <c r="D22" i="8"/>
  <c r="G5" i="6" l="1"/>
  <c r="G6" i="6"/>
  <c r="G7" i="6"/>
  <c r="G8" i="6"/>
  <c r="G9" i="6"/>
  <c r="G10" i="6"/>
  <c r="G11" i="6"/>
  <c r="G12" i="6"/>
  <c r="G13" i="6"/>
  <c r="G14" i="6"/>
  <c r="G15" i="6"/>
  <c r="G16" i="6"/>
  <c r="G17" i="6"/>
  <c r="G18" i="6"/>
  <c r="G19" i="6"/>
  <c r="G20" i="6"/>
  <c r="G21" i="6"/>
  <c r="G22" i="6"/>
  <c r="G23" i="6"/>
  <c r="G4" i="6"/>
  <c r="E5" i="6"/>
  <c r="E6" i="6"/>
  <c r="E7" i="6"/>
  <c r="E8" i="6"/>
  <c r="E9" i="6"/>
  <c r="E10" i="6"/>
  <c r="E11" i="6"/>
  <c r="E12" i="6"/>
  <c r="E13" i="6"/>
  <c r="E14" i="6"/>
  <c r="E15" i="6"/>
  <c r="E16" i="6"/>
  <c r="E17" i="6"/>
  <c r="E18" i="6"/>
  <c r="E19" i="6"/>
  <c r="E20" i="6"/>
  <c r="E21" i="6"/>
  <c r="E22" i="6"/>
  <c r="E23" i="6"/>
  <c r="E4" i="6"/>
  <c r="C5" i="6"/>
  <c r="C6" i="6"/>
  <c r="C7" i="6"/>
  <c r="C8" i="6"/>
  <c r="C9" i="6"/>
  <c r="C10" i="6"/>
  <c r="C11" i="6"/>
  <c r="C12" i="6"/>
  <c r="C13" i="6"/>
  <c r="C14" i="6"/>
  <c r="C15" i="6"/>
  <c r="C16" i="6"/>
  <c r="C17" i="6"/>
  <c r="C18" i="6"/>
  <c r="C19" i="6"/>
  <c r="C20" i="6"/>
  <c r="C21" i="6"/>
  <c r="C22" i="6"/>
  <c r="C23" i="6"/>
  <c r="C4" i="6"/>
  <c r="T5" i="13"/>
  <c r="H5" i="14" s="1"/>
  <c r="U5" i="13"/>
  <c r="I5" i="14" s="1"/>
  <c r="V5" i="13"/>
  <c r="J5" i="14" s="1"/>
  <c r="W5" i="13"/>
  <c r="K5" i="14" s="1"/>
  <c r="X5" i="13"/>
  <c r="L5" i="14" s="1"/>
  <c r="T6" i="13"/>
  <c r="H6" i="14" s="1"/>
  <c r="U6" i="13"/>
  <c r="I6" i="14" s="1"/>
  <c r="V6" i="13"/>
  <c r="J6" i="14" s="1"/>
  <c r="W6" i="13"/>
  <c r="K6" i="14" s="1"/>
  <c r="X6" i="13"/>
  <c r="L6" i="14" s="1"/>
  <c r="T7" i="13"/>
  <c r="H7" i="14" s="1"/>
  <c r="U7" i="13"/>
  <c r="I7" i="14" s="1"/>
  <c r="V7" i="13"/>
  <c r="J7" i="14" s="1"/>
  <c r="W7" i="13"/>
  <c r="K7" i="14" s="1"/>
  <c r="X7" i="13"/>
  <c r="L7" i="14" s="1"/>
  <c r="T8" i="13"/>
  <c r="H8" i="14" s="1"/>
  <c r="U8" i="13"/>
  <c r="I8" i="14" s="1"/>
  <c r="V8" i="13"/>
  <c r="J8" i="14" s="1"/>
  <c r="W8" i="13"/>
  <c r="K8" i="14" s="1"/>
  <c r="X8" i="13"/>
  <c r="L8" i="14" s="1"/>
  <c r="T9" i="13"/>
  <c r="H9" i="14" s="1"/>
  <c r="U9" i="13"/>
  <c r="I9" i="14" s="1"/>
  <c r="V9" i="13"/>
  <c r="J9" i="14" s="1"/>
  <c r="W9" i="13"/>
  <c r="K9" i="14" s="1"/>
  <c r="X9" i="13"/>
  <c r="L9" i="14" s="1"/>
  <c r="T10" i="13"/>
  <c r="H10" i="14" s="1"/>
  <c r="U10" i="13"/>
  <c r="I10" i="14" s="1"/>
  <c r="V10" i="13"/>
  <c r="J10" i="14" s="1"/>
  <c r="W10" i="13"/>
  <c r="K10" i="14" s="1"/>
  <c r="X10" i="13"/>
  <c r="L10" i="14" s="1"/>
  <c r="T11" i="13"/>
  <c r="H11" i="14" s="1"/>
  <c r="U11" i="13"/>
  <c r="I11" i="14" s="1"/>
  <c r="V11" i="13"/>
  <c r="J11" i="14" s="1"/>
  <c r="W11" i="13"/>
  <c r="K11" i="14" s="1"/>
  <c r="X11" i="13"/>
  <c r="L11" i="14" s="1"/>
  <c r="T12" i="13"/>
  <c r="H12" i="14" s="1"/>
  <c r="U12" i="13"/>
  <c r="I12" i="14" s="1"/>
  <c r="V12" i="13"/>
  <c r="J12" i="14" s="1"/>
  <c r="W12" i="13"/>
  <c r="K12" i="14" s="1"/>
  <c r="X12" i="13"/>
  <c r="L12" i="14" s="1"/>
  <c r="T13" i="13"/>
  <c r="H13" i="14" s="1"/>
  <c r="U13" i="13"/>
  <c r="I13" i="14" s="1"/>
  <c r="V13" i="13"/>
  <c r="J13" i="14" s="1"/>
  <c r="W13" i="13"/>
  <c r="K13" i="14" s="1"/>
  <c r="X13" i="13"/>
  <c r="L13" i="14" s="1"/>
  <c r="T14" i="13"/>
  <c r="H14" i="14" s="1"/>
  <c r="U14" i="13"/>
  <c r="I14" i="14" s="1"/>
  <c r="V14" i="13"/>
  <c r="J14" i="14" s="1"/>
  <c r="W14" i="13"/>
  <c r="K14" i="14" s="1"/>
  <c r="X14" i="13"/>
  <c r="L14" i="14" s="1"/>
  <c r="T15" i="13"/>
  <c r="H15" i="14" s="1"/>
  <c r="U15" i="13"/>
  <c r="I15" i="14" s="1"/>
  <c r="V15" i="13"/>
  <c r="J15" i="14" s="1"/>
  <c r="W15" i="13"/>
  <c r="K15" i="14" s="1"/>
  <c r="X15" i="13"/>
  <c r="L15" i="14" s="1"/>
  <c r="T16" i="13"/>
  <c r="H16" i="14" s="1"/>
  <c r="U16" i="13"/>
  <c r="I16" i="14" s="1"/>
  <c r="V16" i="13"/>
  <c r="J16" i="14" s="1"/>
  <c r="W16" i="13"/>
  <c r="K16" i="14" s="1"/>
  <c r="X16" i="13"/>
  <c r="L16" i="14" s="1"/>
  <c r="T17" i="13"/>
  <c r="H17" i="14" s="1"/>
  <c r="U17" i="13"/>
  <c r="I17" i="14" s="1"/>
  <c r="V17" i="13"/>
  <c r="J17" i="14" s="1"/>
  <c r="W17" i="13"/>
  <c r="K17" i="14" s="1"/>
  <c r="X17" i="13"/>
  <c r="L17" i="14" s="1"/>
  <c r="T18" i="13"/>
  <c r="H18" i="14" s="1"/>
  <c r="U18" i="13"/>
  <c r="I18" i="14" s="1"/>
  <c r="V18" i="13"/>
  <c r="J18" i="14" s="1"/>
  <c r="W18" i="13"/>
  <c r="K18" i="14" s="1"/>
  <c r="X18" i="13"/>
  <c r="L18" i="14" s="1"/>
  <c r="M18" i="14" s="1"/>
  <c r="D18" i="6" s="1"/>
  <c r="T19" i="13"/>
  <c r="H19" i="14" s="1"/>
  <c r="U19" i="13"/>
  <c r="I19" i="14" s="1"/>
  <c r="V19" i="13"/>
  <c r="J19" i="14" s="1"/>
  <c r="W19" i="13"/>
  <c r="K19" i="14" s="1"/>
  <c r="X19" i="13"/>
  <c r="L19" i="14" s="1"/>
  <c r="T20" i="13"/>
  <c r="H20" i="14" s="1"/>
  <c r="U20" i="13"/>
  <c r="I20" i="14" s="1"/>
  <c r="V20" i="13"/>
  <c r="J20" i="14" s="1"/>
  <c r="W20" i="13"/>
  <c r="K20" i="14" s="1"/>
  <c r="X20" i="13"/>
  <c r="L20" i="14" s="1"/>
  <c r="T21" i="13"/>
  <c r="H21" i="14" s="1"/>
  <c r="U21" i="13"/>
  <c r="I21" i="14" s="1"/>
  <c r="V21" i="13"/>
  <c r="J21" i="14" s="1"/>
  <c r="W21" i="13"/>
  <c r="K21" i="14" s="1"/>
  <c r="X21" i="13"/>
  <c r="L21" i="14" s="1"/>
  <c r="T22" i="13"/>
  <c r="H22" i="14" s="1"/>
  <c r="U22" i="13"/>
  <c r="I22" i="14" s="1"/>
  <c r="V22" i="13"/>
  <c r="J22" i="14" s="1"/>
  <c r="W22" i="13"/>
  <c r="K22" i="14" s="1"/>
  <c r="X22" i="13"/>
  <c r="L22" i="14" s="1"/>
  <c r="T23" i="13"/>
  <c r="H23" i="14" s="1"/>
  <c r="U23" i="13"/>
  <c r="I23" i="14" s="1"/>
  <c r="V23" i="13"/>
  <c r="J23" i="14" s="1"/>
  <c r="W23" i="13"/>
  <c r="K23" i="14" s="1"/>
  <c r="X23" i="13"/>
  <c r="L23" i="14" s="1"/>
  <c r="X4" i="13"/>
  <c r="L4" i="14" s="1"/>
  <c r="W4" i="13"/>
  <c r="K4" i="14" s="1"/>
  <c r="V4" i="13"/>
  <c r="J4" i="14" s="1"/>
  <c r="U4" i="13"/>
  <c r="I4" i="14" s="1"/>
  <c r="T4" i="13"/>
  <c r="H4" i="14" s="1"/>
  <c r="N5" i="13"/>
  <c r="B5" i="14" s="1"/>
  <c r="O5" i="13"/>
  <c r="C5" i="14" s="1"/>
  <c r="P5" i="13"/>
  <c r="D5" i="14" s="1"/>
  <c r="Q5" i="13"/>
  <c r="E5" i="14" s="1"/>
  <c r="R5" i="13"/>
  <c r="F5" i="14" s="1"/>
  <c r="N6" i="13"/>
  <c r="B6" i="14" s="1"/>
  <c r="O6" i="13"/>
  <c r="C6" i="14" s="1"/>
  <c r="P6" i="13"/>
  <c r="D6" i="14" s="1"/>
  <c r="Q6" i="13"/>
  <c r="E6" i="14" s="1"/>
  <c r="R6" i="13"/>
  <c r="F6" i="14" s="1"/>
  <c r="G6" i="14" s="1"/>
  <c r="N7" i="13"/>
  <c r="B7" i="14" s="1"/>
  <c r="O7" i="13"/>
  <c r="C7" i="14" s="1"/>
  <c r="P7" i="13"/>
  <c r="D7" i="14" s="1"/>
  <c r="Q7" i="13"/>
  <c r="E7" i="14" s="1"/>
  <c r="R7" i="13"/>
  <c r="F7" i="14" s="1"/>
  <c r="N8" i="13"/>
  <c r="B8" i="14" s="1"/>
  <c r="O8" i="13"/>
  <c r="C8" i="14" s="1"/>
  <c r="P8" i="13"/>
  <c r="D8" i="14" s="1"/>
  <c r="Q8" i="13"/>
  <c r="E8" i="14" s="1"/>
  <c r="R8" i="13"/>
  <c r="F8" i="14" s="1"/>
  <c r="N9" i="13"/>
  <c r="B9" i="14" s="1"/>
  <c r="O9" i="13"/>
  <c r="C9" i="14" s="1"/>
  <c r="P9" i="13"/>
  <c r="D9" i="14" s="1"/>
  <c r="Q9" i="13"/>
  <c r="E9" i="14" s="1"/>
  <c r="R9" i="13"/>
  <c r="F9" i="14" s="1"/>
  <c r="N10" i="13"/>
  <c r="B10" i="14" s="1"/>
  <c r="O10" i="13"/>
  <c r="C10" i="14" s="1"/>
  <c r="P10" i="13"/>
  <c r="D10" i="14" s="1"/>
  <c r="Q10" i="13"/>
  <c r="E10" i="14" s="1"/>
  <c r="R10" i="13"/>
  <c r="F10" i="14" s="1"/>
  <c r="N11" i="13"/>
  <c r="B11" i="14" s="1"/>
  <c r="O11" i="13"/>
  <c r="C11" i="14" s="1"/>
  <c r="P11" i="13"/>
  <c r="D11" i="14" s="1"/>
  <c r="Q11" i="13"/>
  <c r="E11" i="14" s="1"/>
  <c r="R11" i="13"/>
  <c r="F11" i="14" s="1"/>
  <c r="N12" i="13"/>
  <c r="B12" i="14" s="1"/>
  <c r="O12" i="13"/>
  <c r="C12" i="14" s="1"/>
  <c r="P12" i="13"/>
  <c r="D12" i="14" s="1"/>
  <c r="Q12" i="13"/>
  <c r="E12" i="14" s="1"/>
  <c r="R12" i="13"/>
  <c r="F12" i="14" s="1"/>
  <c r="N13" i="13"/>
  <c r="B13" i="14" s="1"/>
  <c r="O13" i="13"/>
  <c r="C13" i="14" s="1"/>
  <c r="P13" i="13"/>
  <c r="D13" i="14" s="1"/>
  <c r="Q13" i="13"/>
  <c r="E13" i="14" s="1"/>
  <c r="R13" i="13"/>
  <c r="F13" i="14" s="1"/>
  <c r="N14" i="13"/>
  <c r="B14" i="14" s="1"/>
  <c r="O14" i="13"/>
  <c r="C14" i="14" s="1"/>
  <c r="P14" i="13"/>
  <c r="D14" i="14" s="1"/>
  <c r="Q14" i="13"/>
  <c r="E14" i="14" s="1"/>
  <c r="R14" i="13"/>
  <c r="F14" i="14" s="1"/>
  <c r="N15" i="13"/>
  <c r="B15" i="14" s="1"/>
  <c r="O15" i="13"/>
  <c r="C15" i="14" s="1"/>
  <c r="P15" i="13"/>
  <c r="D15" i="14" s="1"/>
  <c r="Q15" i="13"/>
  <c r="E15" i="14" s="1"/>
  <c r="R15" i="13"/>
  <c r="F15" i="14" s="1"/>
  <c r="N16" i="13"/>
  <c r="B16" i="14" s="1"/>
  <c r="O16" i="13"/>
  <c r="C16" i="14" s="1"/>
  <c r="P16" i="13"/>
  <c r="D16" i="14" s="1"/>
  <c r="Q16" i="13"/>
  <c r="E16" i="14" s="1"/>
  <c r="R16" i="13"/>
  <c r="F16" i="14" s="1"/>
  <c r="N17" i="13"/>
  <c r="B17" i="14" s="1"/>
  <c r="O17" i="13"/>
  <c r="C17" i="14" s="1"/>
  <c r="P17" i="13"/>
  <c r="D17" i="14" s="1"/>
  <c r="Q17" i="13"/>
  <c r="E17" i="14" s="1"/>
  <c r="R17" i="13"/>
  <c r="F17" i="14" s="1"/>
  <c r="N18" i="13"/>
  <c r="B18" i="14" s="1"/>
  <c r="O18" i="13"/>
  <c r="C18" i="14" s="1"/>
  <c r="P18" i="13"/>
  <c r="D18" i="14" s="1"/>
  <c r="Q18" i="13"/>
  <c r="E18" i="14" s="1"/>
  <c r="R18" i="13"/>
  <c r="F18" i="14" s="1"/>
  <c r="N19" i="13"/>
  <c r="B19" i="14" s="1"/>
  <c r="O19" i="13"/>
  <c r="C19" i="14" s="1"/>
  <c r="P19" i="13"/>
  <c r="D19" i="14" s="1"/>
  <c r="Q19" i="13"/>
  <c r="E19" i="14" s="1"/>
  <c r="R19" i="13"/>
  <c r="F19" i="14" s="1"/>
  <c r="N20" i="13"/>
  <c r="B20" i="14" s="1"/>
  <c r="O20" i="13"/>
  <c r="C20" i="14" s="1"/>
  <c r="P20" i="13"/>
  <c r="D20" i="14" s="1"/>
  <c r="Q20" i="13"/>
  <c r="E20" i="14" s="1"/>
  <c r="R20" i="13"/>
  <c r="F20" i="14" s="1"/>
  <c r="N21" i="13"/>
  <c r="B21" i="14" s="1"/>
  <c r="O21" i="13"/>
  <c r="C21" i="14" s="1"/>
  <c r="P21" i="13"/>
  <c r="D21" i="14" s="1"/>
  <c r="Q21" i="13"/>
  <c r="E21" i="14" s="1"/>
  <c r="R21" i="13"/>
  <c r="F21" i="14" s="1"/>
  <c r="N22" i="13"/>
  <c r="B22" i="14" s="1"/>
  <c r="O22" i="13"/>
  <c r="C22" i="14" s="1"/>
  <c r="P22" i="13"/>
  <c r="D22" i="14" s="1"/>
  <c r="Q22" i="13"/>
  <c r="E22" i="14" s="1"/>
  <c r="R22" i="13"/>
  <c r="F22" i="14" s="1"/>
  <c r="N23" i="13"/>
  <c r="B23" i="14" s="1"/>
  <c r="O23" i="13"/>
  <c r="C23" i="14" s="1"/>
  <c r="P23" i="13"/>
  <c r="D23" i="14" s="1"/>
  <c r="Q23" i="13"/>
  <c r="E23" i="14" s="1"/>
  <c r="R23" i="13"/>
  <c r="F23" i="14" s="1"/>
  <c r="R4" i="13"/>
  <c r="F4" i="14" s="1"/>
  <c r="Q4" i="13"/>
  <c r="E4" i="14" s="1"/>
  <c r="P4" i="13"/>
  <c r="D4" i="14" s="1"/>
  <c r="O4" i="13"/>
  <c r="C4" i="14" s="1"/>
  <c r="N4" i="13"/>
  <c r="B4" i="14" s="1"/>
  <c r="E129" i="13"/>
  <c r="E171" i="13"/>
  <c r="M21" i="14" l="1"/>
  <c r="D21" i="6" s="1"/>
  <c r="M13" i="14"/>
  <c r="D13" i="6" s="1"/>
  <c r="M5" i="14"/>
  <c r="D5" i="6" s="1"/>
  <c r="M14" i="14"/>
  <c r="D14" i="6" s="1"/>
  <c r="M6" i="14"/>
  <c r="D6" i="6" s="1"/>
  <c r="M20" i="14"/>
  <c r="D20" i="6" s="1"/>
  <c r="M17" i="14"/>
  <c r="D17" i="6" s="1"/>
  <c r="M12" i="14"/>
  <c r="D12" i="6" s="1"/>
  <c r="M23" i="14"/>
  <c r="D23" i="6" s="1"/>
  <c r="M15" i="14"/>
  <c r="D15" i="6" s="1"/>
  <c r="D4" i="6"/>
  <c r="M9" i="14"/>
  <c r="D9" i="6" s="1"/>
  <c r="M10" i="14"/>
  <c r="D10" i="6" s="1"/>
  <c r="M7" i="14"/>
  <c r="D7" i="6" s="1"/>
  <c r="M19" i="14"/>
  <c r="D19" i="6" s="1"/>
  <c r="M16" i="14"/>
  <c r="D16" i="6" s="1"/>
  <c r="M11" i="14"/>
  <c r="D11" i="6" s="1"/>
  <c r="M8" i="14"/>
  <c r="D8" i="6" s="1"/>
  <c r="M22" i="14"/>
  <c r="D22" i="6" s="1"/>
  <c r="G7" i="14"/>
  <c r="G23" i="14"/>
  <c r="G22" i="14"/>
  <c r="G21" i="14"/>
  <c r="G20" i="14"/>
  <c r="G19" i="14"/>
  <c r="G18" i="14"/>
  <c r="G17" i="14"/>
  <c r="G16" i="14"/>
  <c r="G15" i="14"/>
  <c r="G14" i="14"/>
  <c r="G13" i="14"/>
  <c r="G12" i="14"/>
  <c r="G11" i="14"/>
  <c r="G10" i="14"/>
  <c r="G9" i="14"/>
  <c r="G8" i="14"/>
  <c r="G5" i="14"/>
  <c r="G4" i="14"/>
  <c r="B4" i="6" s="1"/>
  <c r="G23" i="3"/>
  <c r="G22" i="3"/>
  <c r="G21" i="3"/>
  <c r="G20" i="3"/>
  <c r="G19" i="3"/>
  <c r="G18" i="3"/>
  <c r="G17" i="3"/>
  <c r="G16" i="3"/>
  <c r="G15" i="3"/>
  <c r="G14" i="3"/>
  <c r="G13" i="3"/>
  <c r="G12" i="3"/>
  <c r="G11" i="3"/>
  <c r="G10" i="3"/>
  <c r="G9" i="3"/>
  <c r="G8" i="3"/>
  <c r="G7" i="3"/>
  <c r="G6" i="3"/>
  <c r="G5" i="3"/>
  <c r="G4" i="3"/>
  <c r="E23" i="3"/>
  <c r="E22" i="3"/>
  <c r="E21" i="3"/>
  <c r="E20" i="3"/>
  <c r="E19" i="3"/>
  <c r="E18" i="3"/>
  <c r="E17" i="3"/>
  <c r="E16" i="3"/>
  <c r="E15" i="3"/>
  <c r="E14" i="3"/>
  <c r="E13" i="3"/>
  <c r="E12" i="3"/>
  <c r="E11" i="3"/>
  <c r="E10" i="3"/>
  <c r="E9" i="3"/>
  <c r="E8" i="3"/>
  <c r="E7" i="3"/>
  <c r="E6" i="3"/>
  <c r="E5" i="3"/>
  <c r="E4" i="3"/>
  <c r="S4" i="6" l="1"/>
  <c r="R4" i="6"/>
  <c r="U4" i="6"/>
  <c r="P4" i="6"/>
  <c r="O4" i="6"/>
  <c r="N4" i="6"/>
  <c r="M4" i="6"/>
  <c r="L4" i="6"/>
  <c r="Q4" i="6"/>
  <c r="K4" i="6"/>
  <c r="B11" i="6"/>
  <c r="B19" i="6"/>
  <c r="B20" i="6"/>
  <c r="B13" i="6"/>
  <c r="B21" i="6"/>
  <c r="B5" i="6"/>
  <c r="B14" i="6"/>
  <c r="B22" i="6"/>
  <c r="B10" i="6"/>
  <c r="B6" i="6"/>
  <c r="B15" i="6"/>
  <c r="B23" i="6"/>
  <c r="B12" i="6"/>
  <c r="B8" i="6"/>
  <c r="B16" i="6"/>
  <c r="B7" i="6"/>
  <c r="B18" i="6"/>
  <c r="B9" i="6"/>
  <c r="B17" i="6"/>
  <c r="H203" i="13"/>
  <c r="H202" i="13"/>
  <c r="H201" i="13"/>
  <c r="H200" i="13"/>
  <c r="H199" i="13"/>
  <c r="H198" i="13"/>
  <c r="H197" i="13"/>
  <c r="H196" i="13"/>
  <c r="H195" i="13"/>
  <c r="H194" i="13"/>
  <c r="H193" i="13"/>
  <c r="H192" i="13"/>
  <c r="H191" i="13"/>
  <c r="H190" i="13"/>
  <c r="H189" i="13"/>
  <c r="H188" i="13"/>
  <c r="H187" i="13"/>
  <c r="H186" i="13"/>
  <c r="H185" i="13"/>
  <c r="H184" i="13"/>
  <c r="H183" i="13"/>
  <c r="H182" i="13"/>
  <c r="H181" i="13"/>
  <c r="H180" i="13"/>
  <c r="H179" i="13"/>
  <c r="H178" i="13"/>
  <c r="H177" i="13"/>
  <c r="H176" i="13"/>
  <c r="H175" i="13"/>
  <c r="H174" i="13"/>
  <c r="H173" i="13"/>
  <c r="H172" i="13"/>
  <c r="H171" i="13"/>
  <c r="H170" i="13"/>
  <c r="H169" i="13"/>
  <c r="H168" i="13"/>
  <c r="H167" i="13"/>
  <c r="H166" i="13"/>
  <c r="H165" i="13"/>
  <c r="H164" i="13"/>
  <c r="H163" i="13"/>
  <c r="H162" i="13"/>
  <c r="H161" i="13"/>
  <c r="H160" i="13"/>
  <c r="H159" i="13"/>
  <c r="H158" i="13"/>
  <c r="H157" i="13"/>
  <c r="H156" i="13"/>
  <c r="H155" i="13"/>
  <c r="H154" i="13"/>
  <c r="H153" i="13"/>
  <c r="H152" i="13"/>
  <c r="H151" i="13"/>
  <c r="H150" i="13"/>
  <c r="H149" i="13"/>
  <c r="H148" i="13"/>
  <c r="H147" i="13"/>
  <c r="H146" i="13"/>
  <c r="H145" i="13"/>
  <c r="H144" i="13"/>
  <c r="H143" i="13"/>
  <c r="H142" i="13"/>
  <c r="H141" i="13"/>
  <c r="H140" i="13"/>
  <c r="H139" i="13"/>
  <c r="H138" i="13"/>
  <c r="H137" i="13"/>
  <c r="H136" i="13"/>
  <c r="H135" i="13"/>
  <c r="H134" i="13"/>
  <c r="H133" i="13"/>
  <c r="H132" i="13"/>
  <c r="H131" i="13"/>
  <c r="H130" i="13"/>
  <c r="H129" i="13"/>
  <c r="H128" i="13"/>
  <c r="H127" i="13"/>
  <c r="H126" i="13"/>
  <c r="H125" i="13"/>
  <c r="H124" i="13"/>
  <c r="H123" i="13"/>
  <c r="H122" i="13"/>
  <c r="H121" i="13"/>
  <c r="H120" i="13"/>
  <c r="H119" i="13"/>
  <c r="H118" i="13"/>
  <c r="H117" i="13"/>
  <c r="H116" i="13"/>
  <c r="H115" i="13"/>
  <c r="H114" i="13"/>
  <c r="H113" i="13"/>
  <c r="H112"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H5" i="13"/>
  <c r="H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4" i="13"/>
  <c r="E23" i="13"/>
  <c r="E22" i="13"/>
  <c r="E21" i="13"/>
  <c r="E20" i="13"/>
  <c r="E19" i="13"/>
  <c r="E18" i="13"/>
  <c r="E17" i="13"/>
  <c r="E16" i="13"/>
  <c r="E15" i="13"/>
  <c r="E14" i="13"/>
  <c r="E13" i="13"/>
  <c r="E12" i="13"/>
  <c r="E11" i="13"/>
  <c r="E10" i="13"/>
  <c r="E9" i="13"/>
  <c r="E8" i="13"/>
  <c r="E7" i="13"/>
  <c r="E6" i="13"/>
  <c r="E5" i="13"/>
  <c r="E4" i="13"/>
  <c r="L5" i="6" l="1"/>
  <c r="M5" i="6"/>
  <c r="N5" i="6"/>
  <c r="O5" i="6"/>
  <c r="P5" i="6"/>
  <c r="Q5" i="6"/>
  <c r="R5" i="6"/>
  <c r="U5" i="6"/>
  <c r="K5" i="6"/>
  <c r="S5" i="6"/>
  <c r="M12" i="6"/>
  <c r="O12" i="6"/>
  <c r="N12" i="6"/>
  <c r="P12" i="6"/>
  <c r="Q12" i="6"/>
  <c r="R12" i="6"/>
  <c r="U12" i="6"/>
  <c r="K12" i="6"/>
  <c r="S12" i="6"/>
  <c r="L12" i="6"/>
  <c r="N21" i="6"/>
  <c r="O21" i="6"/>
  <c r="Q21" i="6"/>
  <c r="P21" i="6"/>
  <c r="R21" i="6"/>
  <c r="K21" i="6"/>
  <c r="S21" i="6"/>
  <c r="L21" i="6"/>
  <c r="U21" i="6"/>
  <c r="M21" i="6"/>
  <c r="L23" i="6"/>
  <c r="U23" i="6"/>
  <c r="M23" i="6"/>
  <c r="O23" i="6"/>
  <c r="P23" i="6"/>
  <c r="N23" i="6"/>
  <c r="Q23" i="6"/>
  <c r="R23" i="6"/>
  <c r="K23" i="6"/>
  <c r="T23" i="6" s="1"/>
  <c r="V23" i="6" s="1"/>
  <c r="C22" i="8" s="1"/>
  <c r="S23" i="6"/>
  <c r="L13" i="6"/>
  <c r="M13" i="6"/>
  <c r="O13" i="6"/>
  <c r="P13" i="6"/>
  <c r="N13" i="6"/>
  <c r="Q13" i="6"/>
  <c r="R13" i="6"/>
  <c r="U13" i="6"/>
  <c r="K13" i="6"/>
  <c r="T13" i="6" s="1"/>
  <c r="V13" i="6" s="1"/>
  <c r="C12" i="8" s="1"/>
  <c r="S13" i="6"/>
  <c r="Q17" i="6"/>
  <c r="R17" i="6"/>
  <c r="U17" i="6"/>
  <c r="L17" i="6"/>
  <c r="M17" i="6"/>
  <c r="S17" i="6"/>
  <c r="N17" i="6"/>
  <c r="O17" i="6"/>
  <c r="P17" i="6"/>
  <c r="K17" i="6"/>
  <c r="K15" i="6"/>
  <c r="S15" i="6"/>
  <c r="M15" i="6"/>
  <c r="U15" i="6"/>
  <c r="L15" i="6"/>
  <c r="N15" i="6"/>
  <c r="O15" i="6"/>
  <c r="P15" i="6"/>
  <c r="Q15" i="6"/>
  <c r="R15" i="6"/>
  <c r="O20" i="6"/>
  <c r="P20" i="6"/>
  <c r="R20" i="6"/>
  <c r="K20" i="6"/>
  <c r="S20" i="6"/>
  <c r="L20" i="6"/>
  <c r="Q20" i="6"/>
  <c r="U20" i="6"/>
  <c r="M20" i="6"/>
  <c r="N20" i="6"/>
  <c r="P9" i="6"/>
  <c r="R9" i="6"/>
  <c r="Q9" i="6"/>
  <c r="U9" i="6"/>
  <c r="K9" i="6"/>
  <c r="S9" i="6"/>
  <c r="L9" i="6"/>
  <c r="M9" i="6"/>
  <c r="N9" i="6"/>
  <c r="O9" i="6"/>
  <c r="U6" i="6"/>
  <c r="K6" i="6"/>
  <c r="S6" i="6"/>
  <c r="M6" i="6"/>
  <c r="L6" i="6"/>
  <c r="N6" i="6"/>
  <c r="O6" i="6"/>
  <c r="P6" i="6"/>
  <c r="Q6" i="6"/>
  <c r="R6" i="6"/>
  <c r="P19" i="6"/>
  <c r="R19" i="6"/>
  <c r="Q19" i="6"/>
  <c r="K19" i="6"/>
  <c r="T19" i="6" s="1"/>
  <c r="V19" i="6" s="1"/>
  <c r="C18" i="8" s="1"/>
  <c r="S19" i="6"/>
  <c r="L19" i="6"/>
  <c r="U19" i="6"/>
  <c r="M19" i="6"/>
  <c r="N19" i="6"/>
  <c r="O19" i="6"/>
  <c r="Q8" i="6"/>
  <c r="K8" i="6"/>
  <c r="T8" i="6" s="1"/>
  <c r="V8" i="6" s="1"/>
  <c r="C7" i="8" s="1"/>
  <c r="R8" i="6"/>
  <c r="U8" i="6"/>
  <c r="L8" i="6"/>
  <c r="M8" i="6"/>
  <c r="N8" i="6"/>
  <c r="O8" i="6"/>
  <c r="P8" i="6"/>
  <c r="S8" i="6"/>
  <c r="Q18" i="6"/>
  <c r="R18" i="6"/>
  <c r="N18" i="6"/>
  <c r="K18" i="6"/>
  <c r="U18" i="6"/>
  <c r="L18" i="6"/>
  <c r="M18" i="6"/>
  <c r="O18" i="6"/>
  <c r="S18" i="6"/>
  <c r="P18" i="6"/>
  <c r="O10" i="6"/>
  <c r="P10" i="6"/>
  <c r="R10" i="6"/>
  <c r="U10" i="6"/>
  <c r="K10" i="6"/>
  <c r="S10" i="6"/>
  <c r="L10" i="6"/>
  <c r="M10" i="6"/>
  <c r="Q10" i="6"/>
  <c r="N10" i="6"/>
  <c r="N11" i="6"/>
  <c r="O11" i="6"/>
  <c r="Q11" i="6"/>
  <c r="R11" i="6"/>
  <c r="U11" i="6"/>
  <c r="K11" i="6"/>
  <c r="S11" i="6"/>
  <c r="P11" i="6"/>
  <c r="L11" i="6"/>
  <c r="M11" i="6"/>
  <c r="R7" i="6"/>
  <c r="U7" i="6"/>
  <c r="K7" i="6"/>
  <c r="T7" i="6" s="1"/>
  <c r="V7" i="6" s="1"/>
  <c r="C6" i="8" s="1"/>
  <c r="S7" i="6"/>
  <c r="L7" i="6"/>
  <c r="M7" i="6"/>
  <c r="N7" i="6"/>
  <c r="O7" i="6"/>
  <c r="P7" i="6"/>
  <c r="Q7" i="6"/>
  <c r="U22" i="6"/>
  <c r="M22" i="6"/>
  <c r="N22" i="6"/>
  <c r="O22" i="6"/>
  <c r="P22" i="6"/>
  <c r="Q22" i="6"/>
  <c r="R22" i="6"/>
  <c r="K22" i="6"/>
  <c r="T22" i="6" s="1"/>
  <c r="V22" i="6" s="1"/>
  <c r="C21" i="8" s="1"/>
  <c r="S22" i="6"/>
  <c r="L22" i="6"/>
  <c r="T4" i="6"/>
  <c r="V4" i="6" s="1"/>
  <c r="C3" i="8" s="1"/>
  <c r="R16" i="6"/>
  <c r="K16" i="6"/>
  <c r="S16" i="6"/>
  <c r="L16" i="6"/>
  <c r="U16" i="6"/>
  <c r="M16" i="6"/>
  <c r="N16" i="6"/>
  <c r="O16" i="6"/>
  <c r="P16" i="6"/>
  <c r="Q16" i="6"/>
  <c r="U14" i="6"/>
  <c r="L14" i="6"/>
  <c r="M14" i="6"/>
  <c r="O14" i="6"/>
  <c r="K14" i="6"/>
  <c r="P14" i="6"/>
  <c r="Q14" i="6"/>
  <c r="R14" i="6"/>
  <c r="S14" i="6"/>
  <c r="N14" i="6"/>
  <c r="C15" i="3"/>
  <c r="C17" i="3"/>
  <c r="C18" i="3"/>
  <c r="C19" i="3"/>
  <c r="C20" i="3"/>
  <c r="C21" i="3"/>
  <c r="C22" i="3"/>
  <c r="C23" i="3"/>
  <c r="C5" i="3"/>
  <c r="C6" i="3"/>
  <c r="C7" i="3"/>
  <c r="C8" i="3"/>
  <c r="C9" i="3"/>
  <c r="C10" i="3"/>
  <c r="C11" i="3"/>
  <c r="C12" i="3"/>
  <c r="C13" i="3"/>
  <c r="C14" i="3"/>
  <c r="C16" i="3"/>
  <c r="C4" i="3"/>
  <c r="T16" i="6" l="1"/>
  <c r="V16" i="6" s="1"/>
  <c r="C15" i="8" s="1"/>
  <c r="T9" i="6"/>
  <c r="V9" i="6" s="1"/>
  <c r="C8" i="8" s="1"/>
  <c r="T15" i="6"/>
  <c r="V15" i="6" s="1"/>
  <c r="C14" i="8" s="1"/>
  <c r="T10" i="6"/>
  <c r="V10" i="6" s="1"/>
  <c r="C9" i="8" s="1"/>
  <c r="T6" i="6"/>
  <c r="V6" i="6" s="1"/>
  <c r="C5" i="8" s="1"/>
  <c r="T17" i="6"/>
  <c r="V17" i="6" s="1"/>
  <c r="C16" i="8" s="1"/>
  <c r="T18" i="6"/>
  <c r="V18" i="6" s="1"/>
  <c r="C17" i="8" s="1"/>
  <c r="T14" i="6"/>
  <c r="V14" i="6" s="1"/>
  <c r="C13" i="8" s="1"/>
  <c r="T11" i="6"/>
  <c r="V11" i="6" s="1"/>
  <c r="C10" i="8" s="1"/>
  <c r="T20" i="6"/>
  <c r="V20" i="6" s="1"/>
  <c r="C19" i="8" s="1"/>
  <c r="T21" i="6"/>
  <c r="V21" i="6" s="1"/>
  <c r="C20" i="8" s="1"/>
  <c r="T12" i="6"/>
  <c r="V12" i="6" s="1"/>
  <c r="C11" i="8" s="1"/>
  <c r="T5" i="6"/>
  <c r="V5" i="6" s="1"/>
  <c r="C4" i="8" s="1"/>
</calcChain>
</file>

<file path=xl/sharedStrings.xml><?xml version="1.0" encoding="utf-8"?>
<sst xmlns="http://schemas.openxmlformats.org/spreadsheetml/2006/main" count="1543" uniqueCount="354">
  <si>
    <t>Indicator</t>
  </si>
  <si>
    <t>Indicator #</t>
  </si>
  <si>
    <t>% of HHs having access to a sufficient quantity of water for drinking, cooking, bathing, washing or other domestic use</t>
  </si>
  <si>
    <t>Level</t>
  </si>
  <si>
    <t>Area</t>
  </si>
  <si>
    <t>% of HHs engaging in negative coping mechanisms to WASH access issues</t>
  </si>
  <si>
    <t>All basic WASH services are functional in the area</t>
  </si>
  <si>
    <t>Limited damage to critical infrastructure
&lt;20% of systems damaged</t>
  </si>
  <si>
    <t>Serious damage to
critical infrastructure
20-40% of systems damaged</t>
  </si>
  <si>
    <t>Extensive damage to
critical infrastructure
&gt;40% of systems damaged</t>
  </si>
  <si>
    <t>Water system and
services have broken
down/collapsed</t>
  </si>
  <si>
    <t>0-20%</t>
  </si>
  <si>
    <t>21-40%</t>
  </si>
  <si>
    <t>41-60%</t>
  </si>
  <si>
    <t>61-80%</t>
  </si>
  <si>
    <t>81-100%</t>
  </si>
  <si>
    <t>&gt;80%</t>
  </si>
  <si>
    <t>51-79%</t>
  </si>
  <si>
    <t>Severity 1</t>
  </si>
  <si>
    <t>Severity 2</t>
  </si>
  <si>
    <t>Severity 3</t>
  </si>
  <si>
    <t>Severity 4</t>
  </si>
  <si>
    <t>Severity 5</t>
  </si>
  <si>
    <t>Household #</t>
  </si>
  <si>
    <t>HH 1</t>
  </si>
  <si>
    <t>Area 1</t>
  </si>
  <si>
    <t>HH 2</t>
  </si>
  <si>
    <t>HH 3</t>
  </si>
  <si>
    <t>HH 4</t>
  </si>
  <si>
    <t>HH 5</t>
  </si>
  <si>
    <t>HH 6</t>
  </si>
  <si>
    <t>HH 7</t>
  </si>
  <si>
    <t>HH 8</t>
  </si>
  <si>
    <t>HH 9</t>
  </si>
  <si>
    <t>HH 10</t>
  </si>
  <si>
    <t>HH 11</t>
  </si>
  <si>
    <t>Area 2</t>
  </si>
  <si>
    <t>HH 12</t>
  </si>
  <si>
    <t>HH 13</t>
  </si>
  <si>
    <t>HH 14</t>
  </si>
  <si>
    <t>HH 15</t>
  </si>
  <si>
    <t>HH 16</t>
  </si>
  <si>
    <t>HH 17</t>
  </si>
  <si>
    <t>HH 18</t>
  </si>
  <si>
    <t>HH 19</t>
  </si>
  <si>
    <t>HH 20</t>
  </si>
  <si>
    <t>Area 3</t>
  </si>
  <si>
    <t>Area 4</t>
  </si>
  <si>
    <t>Area 5</t>
  </si>
  <si>
    <t>Area 6</t>
  </si>
  <si>
    <t>Area 7</t>
  </si>
  <si>
    <t>Area 8</t>
  </si>
  <si>
    <t>Area 9</t>
  </si>
  <si>
    <t>Area 10</t>
  </si>
  <si>
    <t>Area 11</t>
  </si>
  <si>
    <t>Area 12</t>
  </si>
  <si>
    <t>Area 13</t>
  </si>
  <si>
    <t>Area 14</t>
  </si>
  <si>
    <t>Area 15</t>
  </si>
  <si>
    <t>Area 16</t>
  </si>
  <si>
    <t>Area 17</t>
  </si>
  <si>
    <t>Area 18</t>
  </si>
  <si>
    <t>Area 19</t>
  </si>
  <si>
    <t>Area 20</t>
  </si>
  <si>
    <t>Indicator 2</t>
  </si>
  <si>
    <t>Indicator 4</t>
  </si>
  <si>
    <t>Indicator 1</t>
  </si>
  <si>
    <t>Indicator 3</t>
  </si>
  <si>
    <t>Indicator 5</t>
  </si>
  <si>
    <t>Indicator 6</t>
  </si>
  <si>
    <t>Indicator 7</t>
  </si>
  <si>
    <t>Indicator 8</t>
  </si>
  <si>
    <t>Indicator 9</t>
  </si>
  <si>
    <t>Organise indicators from highest to lowest</t>
  </si>
  <si>
    <t>Mean of Max 50%</t>
  </si>
  <si>
    <t>Critical indicator</t>
  </si>
  <si>
    <t>Identify indicators and severity thresholds</t>
  </si>
  <si>
    <t>Identify highest severity score of critical indicators</t>
  </si>
  <si>
    <t>Row Labels</t>
  </si>
  <si>
    <t>Grand Total</t>
  </si>
  <si>
    <t>Column Labels</t>
  </si>
  <si>
    <t>Key steps</t>
  </si>
  <si>
    <t>These are example indicators from the JIAF indicator bank. You can have less (or more) indicators for your sector specific PIN. Also note that you can have other data sources used for the narrative (e.g. qualitative data)</t>
  </si>
  <si>
    <t>% of HHs with soap</t>
  </si>
  <si>
    <t>% of HHs handwashing facility on premise with soap and water available</t>
  </si>
  <si>
    <t>0-50%</t>
  </si>
  <si>
    <t>% of HHs with access to an improved sanitation facility</t>
  </si>
  <si>
    <t>% of latrines with appropriate and functioning walls, locks on inside of door and functioning lighting</t>
  </si>
  <si>
    <t>% of WASH facilities that are gender segregated</t>
  </si>
  <si>
    <t>41-60%  of households have enough water for drinking, cooking, personal hygiene and other domestic purposes OR 9 or more but less than 15 l/d/p</t>
  </si>
  <si>
    <t>81-100% of households have enough water for drinking, cooking, personal hygiene and other domestic purposes OR more than 50 l/d/p</t>
  </si>
  <si>
    <t>61-80% of households have enough water for drinking, cooking, personal hygiene and other domestic purposes OR 15 or more but less than 50 l/d/p</t>
  </si>
  <si>
    <t>40-21% o of households have enough water for drinking, cooking, personal hygiene and other domestic purposes OR 3 or more but less than 9 l/d/p</t>
  </si>
  <si>
    <t>0-20% do not have enough water for drinking, cooking, personal hygiene and other domestic purposes OR Less than 3 l/d/p</t>
  </si>
  <si>
    <t>Water sufficiency</t>
  </si>
  <si>
    <t>&lt;20</t>
  </si>
  <si>
    <t>% of WASH systems that have been damaged due to natural disaster or conflict since the start of the year/since the shock</t>
  </si>
  <si>
    <t>HH</t>
  </si>
  <si>
    <t>Water comes from an improved water source which is located on premises</t>
  </si>
  <si>
    <t>Water comes from an improved water source, provided collection time is not more than 30 minutes for a roundtrip, including queuing</t>
  </si>
  <si>
    <t>Water comes from an improved source for which collection time exceeds 30 minutes for a roundtrip, including queuing</t>
  </si>
  <si>
    <t>Water comes from an unimproved water source</t>
  </si>
  <si>
    <t>Water comes directly from rivers, lakes, ponds, etc.</t>
  </si>
  <si>
    <t xml:space="preserve"> % of HHs having access to water sources of sufficient quality and availability</t>
  </si>
  <si>
    <t>Preparing household level data and indicators</t>
  </si>
  <si>
    <t>Water source type</t>
  </si>
  <si>
    <t>Collection time</t>
  </si>
  <si>
    <t>improved</t>
  </si>
  <si>
    <t>premise</t>
  </si>
  <si>
    <t>&lt;30</t>
  </si>
  <si>
    <t>unimproved</t>
  </si>
  <si>
    <t>&gt;30</t>
  </si>
  <si>
    <t>surface</t>
  </si>
  <si>
    <t>HH 21</t>
  </si>
  <si>
    <t>HH 22</t>
  </si>
  <si>
    <t>HH 23</t>
  </si>
  <si>
    <t>HH 24</t>
  </si>
  <si>
    <t>HH 25</t>
  </si>
  <si>
    <t>HH 26</t>
  </si>
  <si>
    <t>HH 27</t>
  </si>
  <si>
    <t>HH 28</t>
  </si>
  <si>
    <t>HH 29</t>
  </si>
  <si>
    <t>HH 30</t>
  </si>
  <si>
    <t>HH 31</t>
  </si>
  <si>
    <t>HH 32</t>
  </si>
  <si>
    <t>HH 33</t>
  </si>
  <si>
    <t>HH 34</t>
  </si>
  <si>
    <t>HH 35</t>
  </si>
  <si>
    <t>HH 36</t>
  </si>
  <si>
    <t>HH 37</t>
  </si>
  <si>
    <t>HH 38</t>
  </si>
  <si>
    <t>HH 39</t>
  </si>
  <si>
    <t>HH 40</t>
  </si>
  <si>
    <t>HH 41</t>
  </si>
  <si>
    <t>HH 42</t>
  </si>
  <si>
    <t>HH 43</t>
  </si>
  <si>
    <t>HH 44</t>
  </si>
  <si>
    <t>HH 45</t>
  </si>
  <si>
    <t>HH 46</t>
  </si>
  <si>
    <t>HH 47</t>
  </si>
  <si>
    <t>HH 48</t>
  </si>
  <si>
    <t>HH 49</t>
  </si>
  <si>
    <t>HH 50</t>
  </si>
  <si>
    <t>HH 51</t>
  </si>
  <si>
    <t>HH 52</t>
  </si>
  <si>
    <t>HH 53</t>
  </si>
  <si>
    <t>HH 54</t>
  </si>
  <si>
    <t>HH 55</t>
  </si>
  <si>
    <t>HH 56</t>
  </si>
  <si>
    <t>HH 57</t>
  </si>
  <si>
    <t>HH 58</t>
  </si>
  <si>
    <t>HH 59</t>
  </si>
  <si>
    <t>HH 60</t>
  </si>
  <si>
    <t>HH 61</t>
  </si>
  <si>
    <t>HH 62</t>
  </si>
  <si>
    <t>HH 63</t>
  </si>
  <si>
    <t>HH 64</t>
  </si>
  <si>
    <t>HH 65</t>
  </si>
  <si>
    <t>HH 66</t>
  </si>
  <si>
    <t>HH 67</t>
  </si>
  <si>
    <t>HH 68</t>
  </si>
  <si>
    <t>HH 69</t>
  </si>
  <si>
    <t>HH 70</t>
  </si>
  <si>
    <t>HH 71</t>
  </si>
  <si>
    <t>HH 72</t>
  </si>
  <si>
    <t>HH 73</t>
  </si>
  <si>
    <t>HH 74</t>
  </si>
  <si>
    <t>HH 75</t>
  </si>
  <si>
    <t>HH 76</t>
  </si>
  <si>
    <t>HH 77</t>
  </si>
  <si>
    <t>HH 78</t>
  </si>
  <si>
    <t>HH 79</t>
  </si>
  <si>
    <t>HH 80</t>
  </si>
  <si>
    <t>HH 81</t>
  </si>
  <si>
    <t>HH 82</t>
  </si>
  <si>
    <t>HH 83</t>
  </si>
  <si>
    <t>HH 84</t>
  </si>
  <si>
    <t>HH 85</t>
  </si>
  <si>
    <t>HH 86</t>
  </si>
  <si>
    <t>HH 87</t>
  </si>
  <si>
    <t>HH 88</t>
  </si>
  <si>
    <t>HH 89</t>
  </si>
  <si>
    <t>HH 90</t>
  </si>
  <si>
    <t>HH 91</t>
  </si>
  <si>
    <t>HH 92</t>
  </si>
  <si>
    <t>HH 93</t>
  </si>
  <si>
    <t>HH 94</t>
  </si>
  <si>
    <t>HH 95</t>
  </si>
  <si>
    <t>HH 96</t>
  </si>
  <si>
    <t>HH 97</t>
  </si>
  <si>
    <t>HH 98</t>
  </si>
  <si>
    <t>HH 99</t>
  </si>
  <si>
    <t>HH 100</t>
  </si>
  <si>
    <t>HH 101</t>
  </si>
  <si>
    <t>HH 102</t>
  </si>
  <si>
    <t>HH 103</t>
  </si>
  <si>
    <t>HH 104</t>
  </si>
  <si>
    <t>HH 105</t>
  </si>
  <si>
    <t>HH 106</t>
  </si>
  <si>
    <t>HH 107</t>
  </si>
  <si>
    <t>HH 108</t>
  </si>
  <si>
    <t>HH 109</t>
  </si>
  <si>
    <t>HH 110</t>
  </si>
  <si>
    <t>HH 111</t>
  </si>
  <si>
    <t>HH 112</t>
  </si>
  <si>
    <t>HH 113</t>
  </si>
  <si>
    <t>HH 114</t>
  </si>
  <si>
    <t>HH 115</t>
  </si>
  <si>
    <t>HH 116</t>
  </si>
  <si>
    <t>HH 117</t>
  </si>
  <si>
    <t>HH 118</t>
  </si>
  <si>
    <t>HH 119</t>
  </si>
  <si>
    <t>HH 120</t>
  </si>
  <si>
    <t>HH 121</t>
  </si>
  <si>
    <t>HH 122</t>
  </si>
  <si>
    <t>HH 123</t>
  </si>
  <si>
    <t>HH 124</t>
  </si>
  <si>
    <t>HH 125</t>
  </si>
  <si>
    <t>HH 126</t>
  </si>
  <si>
    <t>HH 127</t>
  </si>
  <si>
    <t>HH 128</t>
  </si>
  <si>
    <t>HH 129</t>
  </si>
  <si>
    <t>HH 130</t>
  </si>
  <si>
    <t>HH 131</t>
  </si>
  <si>
    <t>HH 132</t>
  </si>
  <si>
    <t>HH 133</t>
  </si>
  <si>
    <t>HH 134</t>
  </si>
  <si>
    <t>HH 135</t>
  </si>
  <si>
    <t>HH 136</t>
  </si>
  <si>
    <t>HH 137</t>
  </si>
  <si>
    <t>HH 138</t>
  </si>
  <si>
    <t>HH 139</t>
  </si>
  <si>
    <t>HH 140</t>
  </si>
  <si>
    <t>HH 141</t>
  </si>
  <si>
    <t>HH 142</t>
  </si>
  <si>
    <t>HH 143</t>
  </si>
  <si>
    <t>HH 144</t>
  </si>
  <si>
    <t>HH 145</t>
  </si>
  <si>
    <t>HH 146</t>
  </si>
  <si>
    <t>HH 147</t>
  </si>
  <si>
    <t>HH 148</t>
  </si>
  <si>
    <t>HH 149</t>
  </si>
  <si>
    <t>HH 150</t>
  </si>
  <si>
    <t>HH 151</t>
  </si>
  <si>
    <t>HH 152</t>
  </si>
  <si>
    <t>HH 153</t>
  </si>
  <si>
    <t>HH 154</t>
  </si>
  <si>
    <t>HH 155</t>
  </si>
  <si>
    <t>HH 156</t>
  </si>
  <si>
    <t>HH 157</t>
  </si>
  <si>
    <t>HH 158</t>
  </si>
  <si>
    <t>HH 159</t>
  </si>
  <si>
    <t>HH 160</t>
  </si>
  <si>
    <t>HH 161</t>
  </si>
  <si>
    <t>HH 162</t>
  </si>
  <si>
    <t>HH 163</t>
  </si>
  <si>
    <t>HH 164</t>
  </si>
  <si>
    <t>HH 165</t>
  </si>
  <si>
    <t>HH 166</t>
  </si>
  <si>
    <t>HH 167</t>
  </si>
  <si>
    <t>HH 168</t>
  </si>
  <si>
    <t>HH 169</t>
  </si>
  <si>
    <t>HH 170</t>
  </si>
  <si>
    <t>HH 171</t>
  </si>
  <si>
    <t>HH 172</t>
  </si>
  <si>
    <t>HH 173</t>
  </si>
  <si>
    <t>HH 174</t>
  </si>
  <si>
    <t>HH 175</t>
  </si>
  <si>
    <t>HH 176</t>
  </si>
  <si>
    <t>HH 177</t>
  </si>
  <si>
    <t>HH 178</t>
  </si>
  <si>
    <t>HH 179</t>
  </si>
  <si>
    <t>HH 180</t>
  </si>
  <si>
    <t>HH 181</t>
  </si>
  <si>
    <t>HH 182</t>
  </si>
  <si>
    <t>HH 183</t>
  </si>
  <si>
    <t>HH 184</t>
  </si>
  <si>
    <t>HH 185</t>
  </si>
  <si>
    <t>HH 186</t>
  </si>
  <si>
    <t>HH 187</t>
  </si>
  <si>
    <t>HH 188</t>
  </si>
  <si>
    <t>HH 189</t>
  </si>
  <si>
    <t>HH 190</t>
  </si>
  <si>
    <t>HH 191</t>
  </si>
  <si>
    <t>HH 192</t>
  </si>
  <si>
    <t>HH 193</t>
  </si>
  <si>
    <t>HH 194</t>
  </si>
  <si>
    <t>HH 195</t>
  </si>
  <si>
    <t>HH 196</t>
  </si>
  <si>
    <t>HH 197</t>
  </si>
  <si>
    <t>HH 198</t>
  </si>
  <si>
    <t>HH 199</t>
  </si>
  <si>
    <t>HH 200</t>
  </si>
  <si>
    <t>Proceed to aggregate % of households in each severity to area level</t>
  </si>
  <si>
    <t>Data Indicator 1</t>
  </si>
  <si>
    <t>Data Indicator 3</t>
  </si>
  <si>
    <t>Indicator 3: Improved sanitation facility</t>
  </si>
  <si>
    <t>Sanitation facility type</t>
  </si>
  <si>
    <t>Access to improved sanitation facilities, not shared with other households</t>
  </si>
  <si>
    <t>Access to improved sanitation facilities, shared with less than 20 people</t>
  </si>
  <si>
    <t>Access to improved sanitation facilities, shared with more than 20 people</t>
  </si>
  <si>
    <t>Access to unimproved facilities OR access to improved facilities shared with more than 50 people</t>
  </si>
  <si>
    <t>Disposal of human faeces in open spaces or with solid waste</t>
  </si>
  <si>
    <t>Sanitation facility sharin</t>
  </si>
  <si>
    <t>&gt;50</t>
  </si>
  <si>
    <t>&gt;20</t>
  </si>
  <si>
    <t>not shared</t>
  </si>
  <si>
    <t>open defecation</t>
  </si>
  <si>
    <t>Continue with the same process for all household levelindicators</t>
  </si>
  <si>
    <t>Data (indicator 4)</t>
  </si>
  <si>
    <t>Soap access</t>
  </si>
  <si>
    <t>Infrastructure damage</t>
  </si>
  <si>
    <t>Data (indicator 6)</t>
  </si>
  <si>
    <t>Indicator 6:
Infrastructure damage</t>
  </si>
  <si>
    <t>Continue with the same process for all area level indicators</t>
  </si>
  <si>
    <t>Preparing area level data and severity</t>
  </si>
  <si>
    <t>Indicator 1 Severity Score</t>
  </si>
  <si>
    <t>Indicator 3 Severity Score</t>
  </si>
  <si>
    <t>Indicator 1 % of HH by Severity</t>
  </si>
  <si>
    <t>Indicator 3 % of HH by Severity</t>
  </si>
  <si>
    <t>Sum of Indicator 3: Improved sanitation facility</t>
  </si>
  <si>
    <t>Indicator 1:
Water quality/
availability</t>
  </si>
  <si>
    <t>Indicator 3: % of HH by Severity</t>
  </si>
  <si>
    <t>Indicator 1:  % of HH by Severity</t>
  </si>
  <si>
    <t>Data (indicator 2)</t>
  </si>
  <si>
    <t>Indicator 2:
Water sufficiency</t>
  </si>
  <si>
    <t>Calculate severity score for household level indicators (if any)</t>
  </si>
  <si>
    <t>Sum of Indicator 1:
Water quality/
availability</t>
  </si>
  <si>
    <t>Yes</t>
  </si>
  <si>
    <t>Estimate minimum number of people in the final severity score</t>
  </si>
  <si>
    <t>Final Area Score</t>
  </si>
  <si>
    <t>Total Area Population</t>
  </si>
  <si>
    <t>Final severity is produced by mean of max 50%</t>
  </si>
  <si>
    <t>Calculate the mean of the 4-5 highest indicators**</t>
  </si>
  <si>
    <t>Minimum number of PIN in the final area severity score or higher</t>
  </si>
  <si>
    <t>Obtain the overall area indicator severity class by applying the “25% rule” i.e. adding up the cumulative sum of % of households in each severity phase from right to left, until reaching at least 25% of the population.</t>
  </si>
  <si>
    <t>Check critical indicators</t>
  </si>
  <si>
    <t>Critical indicator 1</t>
  </si>
  <si>
    <t>Critical indicator 2</t>
  </si>
  <si>
    <t xml:space="preserve">Make a note of if the critical indicator(s) are higher than the final area score in any of the areas and report this separately in the narrative. </t>
  </si>
  <si>
    <t>This document is meant to act as a template for the calculation of PIN using scenario A in data poor contexts (you mainly have data at area level). It is aligned with the intersectoral process (JIAF) but indicators can be adjusted based on your needs and availability of reliable data. 
Indicators used here are only examples and you can choose to have less. Also note that some of your indicators might only be used to support the narrative and you can/should also include qualitative data when possible.</t>
  </si>
  <si>
    <t>Indicator 4:
Soap access</t>
  </si>
  <si>
    <t>Comment</t>
  </si>
  <si>
    <t>Identify your indicators - These can be JIAF indicators with and other relevant indicators you have data for.</t>
  </si>
  <si>
    <t>Classify the indicator values along a five-point scale to determine the indicator severity, where indicator values of 3 represent moderate need, 4-5 acute need while 2 or less signifies not being in need. If JIAF indicators are used then apply the same thresholds.</t>
  </si>
  <si>
    <t>Prepare the household level dataset (if there is household data available) by calculating the severity score for each indicator and aggregate to area level.</t>
  </si>
  <si>
    <t>Prepare the area level dataset by calculating the severity score for each indicator.</t>
  </si>
  <si>
    <t>(If applicable) Calculate the severity score by area for the household level indicators by applying a “25% rule” i.e. adding up the cumulative sum from right to left, until reaching at least 25% of the population, to obtain the overall area indicator severity class</t>
  </si>
  <si>
    <t>a) For each area and population group calculate the “Mean of Max 50%”13 of all the area indicator’s severity class scores, if there are more than four indicators, or calculating the mean if there are less than four indicators</t>
  </si>
  <si>
    <t>Estimate the minimum number of people falling under the final severity class in each area by multiplying the total population with 25%. For example, if your final area severity class is 4 in a given area, and the total population is 50,000, your estimated number of people in severity class 4 would be (50,000 * 25%) 12,500.</t>
  </si>
  <si>
    <t>As a final step, review the critical indicators and report separately if any percentage of the population has been found to have a moderate to acute severity class (3-5).</t>
  </si>
  <si>
    <t>Skip this step if no HH data available</t>
  </si>
  <si>
    <t>(If applicable) Summarise all indicators (household and area level data) for into one dataset.</t>
  </si>
  <si>
    <t>Calculate final area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</si>
</sst>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sz val="10"/>
      <color theme="1"/>
      <name val="Arial Narrow"/>
      <family val="2"/>
    </font>
    <font>
      <u/>
      <sz val="11"/>
      <color theme="10"/>
      <name val="Calibri"/>
      <family val="2"/>
      <scheme val="minor"/>
    </font>
    <font>
      <sz val="10"/>
      <color theme="1"/>
      <name val="Calibri"/>
      <family val="2"/>
      <scheme val="minor"/>
    </font>
    <font>
      <b/>
      <sz val="12"/>
      <color theme="1"/>
      <name val="Arial Narrow"/>
      <family val="2"/>
    </font>
    <font>
      <b/>
      <sz val="10"/>
      <color theme="0"/>
      <name val="Arial Narrow"/>
      <family val="2"/>
    </font>
    <font>
      <b/>
      <sz val="10"/>
      <name val="Arial Narrow"/>
      <family val="2"/>
    </font>
    <font>
      <sz val="10"/>
      <color rgb="FF000000"/>
      <name val="Arial Narrow"/>
      <family val="2"/>
    </font>
    <font>
      <b/>
      <sz val="11"/>
      <color theme="0"/>
      <name val="Arial Narrow"/>
      <family val="2"/>
    </font>
    <font>
      <b/>
      <sz val="10"/>
      <color theme="1"/>
      <name val="Arial Narrow"/>
      <family val="2"/>
    </font>
    <font>
      <sz val="8"/>
      <name val="Calibri"/>
      <family val="2"/>
      <scheme val="minor"/>
    </font>
    <font>
      <u/>
      <sz val="11"/>
      <color theme="10"/>
      <name val="Arial Narrow"/>
      <family val="2"/>
    </font>
    <font>
      <b/>
      <sz val="10"/>
      <color rgb="FF000000"/>
      <name val="Arial Narrow"/>
      <family val="2"/>
    </font>
    <font>
      <b/>
      <sz val="11"/>
      <color theme="0"/>
      <name val="Calibri"/>
      <family val="2"/>
      <scheme val="minor"/>
    </font>
  </fonts>
  <fills count="15">
    <fill>
      <patternFill patternType="none"/>
    </fill>
    <fill>
      <patternFill patternType="gray125"/>
    </fill>
    <fill>
      <patternFill patternType="solid">
        <fgColor rgb="FF009999"/>
        <bgColor theme="4"/>
      </patternFill>
    </fill>
    <fill>
      <patternFill patternType="solid">
        <fgColor rgb="FF0099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rgb="FFEFEFEF"/>
        <bgColor indexed="64"/>
      </patternFill>
    </fill>
    <fill>
      <patternFill patternType="solid">
        <fgColor rgb="FF8CBFBF"/>
        <bgColor theme="4"/>
      </patternFill>
    </fill>
    <fill>
      <patternFill patternType="solid">
        <fgColor rgb="FF8CBFBF"/>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37">
    <xf numFmtId="0" fontId="0" fillId="0" borderId="0" xfId="0"/>
    <xf numFmtId="0" fontId="4" fillId="0" borderId="0" xfId="0" applyFont="1"/>
    <xf numFmtId="0" fontId="7" fillId="0" borderId="0" xfId="0" applyFont="1" applyAlignment="1">
      <alignment vertical="center"/>
    </xf>
    <xf numFmtId="0" fontId="3" fillId="0" borderId="0" xfId="0" applyFont="1" applyAlignment="1">
      <alignment vertical="center"/>
    </xf>
    <xf numFmtId="0" fontId="8" fillId="2" borderId="1" xfId="0" applyFont="1" applyFill="1" applyBorder="1" applyAlignment="1">
      <alignment vertical="center" wrapText="1"/>
    </xf>
    <xf numFmtId="9" fontId="9" fillId="4" borderId="1" xfId="2"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3" fillId="0" borderId="0" xfId="0" applyFont="1" applyAlignment="1">
      <alignment horizontal="justify" vertical="center"/>
    </xf>
    <xf numFmtId="0" fontId="10" fillId="9" borderId="3" xfId="0" applyFont="1" applyFill="1" applyBorder="1" applyAlignment="1">
      <alignment wrapText="1"/>
    </xf>
    <xf numFmtId="0" fontId="10" fillId="9" borderId="1" xfId="0" applyFont="1" applyFill="1" applyBorder="1" applyAlignment="1">
      <alignment wrapText="1"/>
    </xf>
    <xf numFmtId="0" fontId="8" fillId="10" borderId="3" xfId="0" applyFont="1" applyFill="1" applyBorder="1" applyAlignment="1">
      <alignment horizontal="left" vertical="center" wrapText="1"/>
    </xf>
    <xf numFmtId="0" fontId="3" fillId="0" borderId="0" xfId="0" applyFont="1"/>
    <xf numFmtId="0" fontId="7" fillId="0" borderId="0" xfId="0" applyFont="1"/>
    <xf numFmtId="0" fontId="4" fillId="0" borderId="10" xfId="0" applyFont="1" applyBorder="1"/>
    <xf numFmtId="0" fontId="4" fillId="0" borderId="3" xfId="0" applyFont="1" applyBorder="1" applyAlignment="1">
      <alignment horizontal="right"/>
    </xf>
    <xf numFmtId="0" fontId="4" fillId="0" borderId="11" xfId="0" applyFont="1" applyBorder="1"/>
    <xf numFmtId="0" fontId="4" fillId="0" borderId="4" xfId="0" applyFont="1" applyBorder="1" applyAlignment="1">
      <alignment horizontal="right"/>
    </xf>
    <xf numFmtId="0" fontId="0" fillId="0" borderId="0" xfId="0" applyFill="1"/>
    <xf numFmtId="0" fontId="8" fillId="2" borderId="15"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4" fillId="0" borderId="6" xfId="0" applyFont="1" applyBorder="1"/>
    <xf numFmtId="0" fontId="12" fillId="0" borderId="0" xfId="0" applyFont="1"/>
    <xf numFmtId="0" fontId="4" fillId="0" borderId="1" xfId="0" applyFont="1" applyBorder="1"/>
    <xf numFmtId="0" fontId="12" fillId="4" borderId="12" xfId="0" applyFont="1" applyFill="1" applyBorder="1" applyAlignment="1">
      <alignment wrapText="1"/>
    </xf>
    <xf numFmtId="0" fontId="12" fillId="6" borderId="9" xfId="0" applyFont="1" applyFill="1" applyBorder="1" applyAlignment="1">
      <alignment wrapText="1"/>
    </xf>
    <xf numFmtId="0" fontId="4" fillId="11" borderId="0" xfId="0" applyFont="1" applyFill="1" applyAlignment="1">
      <alignment wrapText="1"/>
    </xf>
    <xf numFmtId="0" fontId="0" fillId="0" borderId="0" xfId="0" pivotButton="1"/>
    <xf numFmtId="0" fontId="0" fillId="0" borderId="0" xfId="0" applyAlignment="1">
      <alignment horizontal="left"/>
    </xf>
    <xf numFmtId="9" fontId="0" fillId="0" borderId="0" xfId="0" applyNumberFormat="1"/>
    <xf numFmtId="0" fontId="4" fillId="0" borderId="0" xfId="0" applyFont="1" applyFill="1" applyBorder="1" applyAlignment="1">
      <alignment wrapText="1"/>
    </xf>
    <xf numFmtId="0" fontId="12" fillId="0" borderId="0" xfId="0" applyFont="1" applyAlignment="1">
      <alignment vertical="center"/>
    </xf>
    <xf numFmtId="0" fontId="12" fillId="6" borderId="19" xfId="0" applyFont="1" applyFill="1" applyBorder="1" applyAlignment="1">
      <alignment wrapText="1"/>
    </xf>
    <xf numFmtId="0" fontId="14" fillId="0" borderId="0" xfId="3" applyFont="1" applyAlignment="1">
      <alignment vertical="center"/>
    </xf>
    <xf numFmtId="0" fontId="4" fillId="0" borderId="0" xfId="0" pivotButton="1" applyFont="1"/>
    <xf numFmtId="9" fontId="4" fillId="0" borderId="0" xfId="2" applyFont="1"/>
    <xf numFmtId="0" fontId="8" fillId="11" borderId="13" xfId="0" applyFont="1" applyFill="1" applyBorder="1" applyAlignment="1">
      <alignment horizontal="center"/>
    </xf>
    <xf numFmtId="0" fontId="4" fillId="0" borderId="1" xfId="0" applyFont="1" applyBorder="1" applyAlignment="1">
      <alignment vertical="center" wrapText="1"/>
    </xf>
    <xf numFmtId="0" fontId="4" fillId="0" borderId="1" xfId="0" applyFont="1" applyFill="1" applyBorder="1" applyAlignment="1">
      <alignment wrapText="1"/>
    </xf>
    <xf numFmtId="0" fontId="0" fillId="0" borderId="1" xfId="0" applyBorder="1"/>
    <xf numFmtId="0" fontId="8"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8" fillId="10" borderId="1" xfId="0" applyFont="1" applyFill="1" applyBorder="1" applyAlignment="1">
      <alignment horizontal="center" vertical="center" wrapText="1"/>
    </xf>
    <xf numFmtId="0" fontId="4" fillId="13" borderId="1" xfId="0" applyFont="1" applyFill="1" applyBorder="1" applyAlignment="1">
      <alignment vertical="center"/>
    </xf>
    <xf numFmtId="0" fontId="4" fillId="11" borderId="1" xfId="0" applyFont="1" applyFill="1" applyBorder="1" applyAlignment="1">
      <alignment vertical="center"/>
    </xf>
    <xf numFmtId="0" fontId="8" fillId="10" borderId="1" xfId="0" applyFont="1" applyFill="1" applyBorder="1" applyAlignment="1">
      <alignment horizontal="left" vertical="center" wrapText="1"/>
    </xf>
    <xf numFmtId="0" fontId="4" fillId="0" borderId="1" xfId="0" applyFont="1" applyBorder="1" applyAlignment="1">
      <alignment horizontal="right"/>
    </xf>
    <xf numFmtId="0" fontId="10" fillId="14" borderId="1" xfId="0" applyFont="1" applyFill="1" applyBorder="1" applyAlignment="1">
      <alignment wrapText="1"/>
    </xf>
    <xf numFmtId="9" fontId="10" fillId="0" borderId="3" xfId="2" applyFont="1" applyFill="1" applyBorder="1" applyAlignment="1">
      <alignment wrapText="1"/>
    </xf>
    <xf numFmtId="0" fontId="15" fillId="9" borderId="3" xfId="0" applyFont="1" applyFill="1" applyBorder="1" applyAlignment="1">
      <alignment wrapText="1"/>
    </xf>
    <xf numFmtId="0" fontId="4" fillId="0" borderId="1" xfId="0" applyFont="1" applyFill="1" applyBorder="1"/>
    <xf numFmtId="9" fontId="10" fillId="0" borderId="0" xfId="2" applyFont="1" applyFill="1" applyBorder="1" applyAlignment="1">
      <alignment wrapText="1"/>
    </xf>
    <xf numFmtId="9" fontId="0" fillId="0" borderId="1" xfId="2" applyFont="1" applyBorder="1"/>
    <xf numFmtId="9" fontId="4" fillId="0" borderId="10" xfId="2" applyFont="1" applyBorder="1"/>
    <xf numFmtId="9" fontId="4" fillId="0" borderId="11" xfId="2" applyFont="1" applyBorder="1"/>
    <xf numFmtId="0" fontId="10" fillId="0" borderId="0" xfId="0" applyFont="1" applyFill="1" applyBorder="1" applyAlignment="1">
      <alignment wrapText="1"/>
    </xf>
    <xf numFmtId="0" fontId="15" fillId="9" borderId="26" xfId="0" applyFont="1" applyFill="1" applyBorder="1" applyAlignment="1">
      <alignment wrapText="1"/>
    </xf>
    <xf numFmtId="9" fontId="10" fillId="0" borderId="1" xfId="2" applyFont="1" applyFill="1" applyBorder="1" applyAlignment="1">
      <alignment wrapText="1"/>
    </xf>
    <xf numFmtId="0" fontId="10" fillId="0" borderId="0" xfId="2" applyNumberFormat="1" applyFont="1" applyFill="1" applyBorder="1" applyAlignment="1">
      <alignment wrapText="1"/>
    </xf>
    <xf numFmtId="0" fontId="10" fillId="9" borderId="7" xfId="0" applyFont="1" applyFill="1" applyBorder="1" applyAlignment="1">
      <alignment wrapText="1"/>
    </xf>
    <xf numFmtId="9" fontId="0" fillId="0" borderId="3" xfId="2" applyFont="1" applyBorder="1"/>
    <xf numFmtId="9" fontId="0" fillId="0" borderId="10" xfId="2" applyFont="1" applyBorder="1"/>
    <xf numFmtId="9" fontId="0" fillId="0" borderId="4" xfId="2" applyFont="1" applyBorder="1"/>
    <xf numFmtId="9" fontId="0" fillId="0" borderId="5" xfId="2" applyFont="1" applyBorder="1"/>
    <xf numFmtId="9" fontId="0" fillId="0" borderId="11" xfId="2" applyFont="1" applyBorder="1"/>
    <xf numFmtId="0" fontId="15" fillId="9" borderId="4" xfId="0" applyFont="1" applyFill="1" applyBorder="1" applyAlignment="1">
      <alignment wrapText="1"/>
    </xf>
    <xf numFmtId="9" fontId="10" fillId="0" borderId="4" xfId="2" applyFont="1" applyFill="1" applyBorder="1" applyAlignment="1">
      <alignment wrapText="1"/>
    </xf>
    <xf numFmtId="9" fontId="10" fillId="0" borderId="28" xfId="2" applyFont="1" applyFill="1" applyBorder="1" applyAlignment="1">
      <alignment wrapText="1"/>
    </xf>
    <xf numFmtId="0" fontId="10" fillId="9" borderId="26" xfId="0" applyFont="1" applyFill="1" applyBorder="1" applyAlignment="1">
      <alignment wrapText="1"/>
    </xf>
    <xf numFmtId="9" fontId="10" fillId="0" borderId="26" xfId="2" applyFont="1" applyFill="1" applyBorder="1" applyAlignment="1">
      <alignment wrapText="1"/>
    </xf>
    <xf numFmtId="0" fontId="10" fillId="9" borderId="8" xfId="0" applyFont="1" applyFill="1" applyBorder="1" applyAlignment="1">
      <alignment wrapText="1"/>
    </xf>
    <xf numFmtId="9" fontId="0" fillId="0" borderId="8" xfId="2" applyFont="1" applyBorder="1"/>
    <xf numFmtId="0" fontId="2" fillId="0" borderId="12" xfId="0" applyFont="1" applyFill="1" applyBorder="1" applyAlignment="1">
      <alignment horizontal="center" vertical="center" wrapText="1"/>
    </xf>
    <xf numFmtId="0" fontId="8" fillId="2" borderId="29" xfId="0" applyFont="1" applyFill="1" applyBorder="1" applyAlignment="1">
      <alignment vertical="center" wrapText="1"/>
    </xf>
    <xf numFmtId="0" fontId="9" fillId="0" borderId="29" xfId="0" applyFont="1" applyFill="1" applyBorder="1" applyAlignment="1">
      <alignment vertical="center" wrapText="1"/>
    </xf>
    <xf numFmtId="0" fontId="9" fillId="0" borderId="29" xfId="0" applyFont="1" applyBorder="1" applyAlignment="1">
      <alignment vertical="center" wrapText="1"/>
    </xf>
    <xf numFmtId="0" fontId="10" fillId="0" borderId="17" xfId="2" applyNumberFormat="1" applyFont="1" applyFill="1" applyBorder="1" applyAlignment="1">
      <alignment wrapText="1"/>
    </xf>
    <xf numFmtId="9" fontId="10" fillId="0" borderId="5" xfId="2" applyFont="1" applyFill="1" applyBorder="1" applyAlignment="1">
      <alignment wrapText="1"/>
    </xf>
    <xf numFmtId="0" fontId="10" fillId="0" borderId="28" xfId="2" applyNumberFormat="1" applyFont="1" applyFill="1" applyBorder="1" applyAlignment="1">
      <alignment wrapText="1"/>
    </xf>
    <xf numFmtId="0" fontId="10" fillId="0" borderId="30" xfId="2" applyNumberFormat="1" applyFont="1" applyFill="1" applyBorder="1" applyAlignment="1">
      <alignment wrapText="1"/>
    </xf>
    <xf numFmtId="0" fontId="4" fillId="11" borderId="0" xfId="0" applyFont="1" applyFill="1" applyBorder="1" applyAlignment="1">
      <alignment horizontal="center" vertical="center" wrapText="1"/>
    </xf>
    <xf numFmtId="0" fontId="9" fillId="12" borderId="29" xfId="0" applyFont="1" applyFill="1" applyBorder="1" applyAlignment="1">
      <alignment horizontal="center" vertical="center"/>
    </xf>
    <xf numFmtId="0" fontId="10" fillId="9" borderId="4" xfId="0" applyFont="1" applyFill="1" applyBorder="1" applyAlignment="1">
      <alignment wrapText="1"/>
    </xf>
    <xf numFmtId="0" fontId="9" fillId="0" borderId="23" xfId="0" applyFont="1" applyFill="1" applyBorder="1" applyAlignment="1">
      <alignment vertical="center" wrapText="1"/>
    </xf>
    <xf numFmtId="164" fontId="10" fillId="9" borderId="26" xfId="1" applyNumberFormat="1" applyFont="1" applyFill="1" applyBorder="1" applyAlignment="1">
      <alignment wrapText="1"/>
    </xf>
    <xf numFmtId="164" fontId="10" fillId="9" borderId="34" xfId="1" applyNumberFormat="1" applyFont="1" applyFill="1" applyBorder="1" applyAlignment="1">
      <alignment wrapText="1"/>
    </xf>
    <xf numFmtId="0" fontId="12" fillId="11" borderId="19" xfId="0" applyFont="1" applyFill="1" applyBorder="1" applyAlignment="1">
      <alignment wrapText="1"/>
    </xf>
    <xf numFmtId="0" fontId="4" fillId="0" borderId="26" xfId="0" applyFont="1" applyBorder="1" applyAlignment="1">
      <alignment horizontal="center"/>
    </xf>
    <xf numFmtId="0" fontId="4" fillId="0" borderId="34" xfId="0" applyFont="1" applyBorder="1" applyAlignment="1">
      <alignment horizontal="center"/>
    </xf>
    <xf numFmtId="164" fontId="4" fillId="0" borderId="10" xfId="0" applyNumberFormat="1" applyFont="1" applyBorder="1"/>
    <xf numFmtId="164" fontId="4" fillId="0" borderId="11" xfId="0" applyNumberFormat="1" applyFont="1" applyBorder="1"/>
    <xf numFmtId="0" fontId="4" fillId="0" borderId="0" xfId="0" applyFont="1" applyBorder="1"/>
    <xf numFmtId="0" fontId="6" fillId="0" borderId="0" xfId="0" applyFont="1" applyBorder="1"/>
    <xf numFmtId="0" fontId="9" fillId="11" borderId="23" xfId="0" applyFont="1" applyFill="1" applyBorder="1" applyAlignment="1">
      <alignment vertical="center" wrapText="1"/>
    </xf>
    <xf numFmtId="0" fontId="11" fillId="3" borderId="23" xfId="0" applyFont="1" applyFill="1" applyBorder="1" applyAlignment="1">
      <alignment horizontal="center" vertical="center"/>
    </xf>
    <xf numFmtId="0" fontId="3" fillId="11" borderId="24" xfId="0" applyFont="1" applyFill="1" applyBorder="1" applyAlignment="1">
      <alignment horizontal="center" vertical="center" wrapText="1"/>
    </xf>
    <xf numFmtId="0" fontId="3" fillId="11" borderId="25" xfId="0" applyFont="1" applyFill="1" applyBorder="1" applyAlignment="1">
      <alignment horizontal="center" vertical="center" wrapText="1"/>
    </xf>
    <xf numFmtId="0" fontId="11" fillId="3" borderId="23" xfId="0" applyFont="1" applyFill="1" applyBorder="1" applyAlignment="1">
      <alignment horizontal="center" vertical="center"/>
    </xf>
    <xf numFmtId="0" fontId="11" fillId="3" borderId="9" xfId="0" applyFont="1" applyFill="1" applyBorder="1" applyAlignment="1">
      <alignment horizontal="center" vertical="center"/>
    </xf>
    <xf numFmtId="0" fontId="4" fillId="11" borderId="2"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lignment horizontal="center"/>
    </xf>
    <xf numFmtId="0" fontId="2" fillId="11" borderId="14"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2" fillId="0" borderId="0" xfId="0" applyFont="1" applyBorder="1" applyAlignment="1">
      <alignment horizontal="center" vertical="center" wrapText="1"/>
    </xf>
    <xf numFmtId="0" fontId="9" fillId="0" borderId="2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9" fillId="0" borderId="27" xfId="0" applyFont="1" applyFill="1" applyBorder="1" applyAlignment="1">
      <alignment horizontal="center" vertical="center" wrapText="1"/>
    </xf>
    <xf numFmtId="0" fontId="3" fillId="11" borderId="29"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4" fillId="11" borderId="28"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26" xfId="0" applyFont="1" applyBorder="1" applyAlignment="1">
      <alignment horizontal="center" vertical="center"/>
    </xf>
    <xf numFmtId="0" fontId="3" fillId="0" borderId="26"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36"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3" fillId="0" borderId="37" xfId="0" applyFont="1" applyBorder="1" applyAlignment="1">
      <alignment horizontal="left" vertical="center" wrapText="1"/>
    </xf>
    <xf numFmtId="0" fontId="3" fillId="0" borderId="37" xfId="0" applyFont="1" applyBorder="1" applyAlignment="1">
      <alignment horizontal="justify" vertical="center" wrapText="1"/>
    </xf>
    <xf numFmtId="0" fontId="3" fillId="0" borderId="22" xfId="0" applyFont="1" applyBorder="1" applyAlignment="1">
      <alignment horizontal="left" vertical="center" wrapText="1" indent="4"/>
    </xf>
    <xf numFmtId="0" fontId="3" fillId="0" borderId="22" xfId="0" applyFont="1" applyBorder="1" applyAlignment="1">
      <alignment horizontal="justify" vertical="center" wrapText="1"/>
    </xf>
    <xf numFmtId="0" fontId="3" fillId="0" borderId="38" xfId="0" applyFont="1" applyBorder="1" applyAlignment="1">
      <alignment horizontal="justify" vertical="center" wrapText="1"/>
    </xf>
  </cellXfs>
  <cellStyles count="4">
    <cellStyle name="Comma" xfId="1" builtinId="3"/>
    <cellStyle name="Hyperlink" xfId="3" builtinId="8"/>
    <cellStyle name="Normal" xfId="0" builtinId="0"/>
    <cellStyle name="Percent" xfId="2" builtinId="5"/>
  </cellStyles>
  <dxfs count="161">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59996337778862885"/>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9" tint="0.79998168889431442"/>
        </patternFill>
      </fill>
    </dxf>
    <dxf>
      <fill>
        <patternFill>
          <bgColor theme="6" tint="0.79998168889431442"/>
        </patternFill>
      </fill>
    </dxf>
    <dxf>
      <fill>
        <patternFill>
          <bgColor theme="7" tint="0.79998168889431442"/>
        </patternFill>
      </fill>
    </dxf>
    <dxf>
      <fill>
        <patternFill>
          <bgColor theme="5" tint="0.59996337778862885"/>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9" tint="0.79998168889431442"/>
        </patternFill>
      </fill>
    </dxf>
    <dxf>
      <fill>
        <patternFill>
          <bgColor theme="6" tint="0.79998168889431442"/>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numFmt numFmtId="13" formatCode="0%"/>
    </dxf>
    <dxf>
      <numFmt numFmtId="14" formatCode="0.00%"/>
    </dxf>
    <dxf>
      <numFmt numFmtId="13" formatCode="0%"/>
    </dxf>
  </dxfs>
  <tableStyles count="0" defaultTableStyle="TableStyleMedium2" defaultPivotStyle="PivotStyleLight16"/>
  <colors>
    <mruColors>
      <color rgb="FF8CBFBF"/>
      <color rgb="FF009999"/>
      <color rgb="FFAADEC0"/>
      <color rgb="FF00E271"/>
      <color rgb="FF008D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9</xdr:col>
      <xdr:colOff>81643</xdr:colOff>
      <xdr:row>15</xdr:row>
      <xdr:rowOff>13607</xdr:rowOff>
    </xdr:from>
    <xdr:to>
      <xdr:col>10</xdr:col>
      <xdr:colOff>0</xdr:colOff>
      <xdr:row>15</xdr:row>
      <xdr:rowOff>13607</xdr:rowOff>
    </xdr:to>
    <xdr:cxnSp macro="">
      <xdr:nvCxnSpPr>
        <xdr:cNvPr id="3" name="Straight Arrow Connector 2">
          <a:extLst>
            <a:ext uri="{FF2B5EF4-FFF2-40B4-BE49-F238E27FC236}">
              <a16:creationId xmlns:a16="http://schemas.microsoft.com/office/drawing/2014/main" id="{18CD28AC-EE3B-494F-A94A-3B79BFA6B88E}"/>
            </a:ext>
          </a:extLst>
        </xdr:cNvPr>
        <xdr:cNvCxnSpPr/>
      </xdr:nvCxnSpPr>
      <xdr:spPr>
        <a:xfrm>
          <a:off x="5157107" y="3211286"/>
          <a:ext cx="979714" cy="0"/>
        </a:xfrm>
        <a:prstGeom prst="straightConnector1">
          <a:avLst/>
        </a:prstGeom>
        <a:ln w="38100">
          <a:solidFill>
            <a:srgbClr val="009999"/>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136071</xdr:colOff>
      <xdr:row>15</xdr:row>
      <xdr:rowOff>0</xdr:rowOff>
    </xdr:from>
    <xdr:to>
      <xdr:col>12</xdr:col>
      <xdr:colOff>0</xdr:colOff>
      <xdr:row>15</xdr:row>
      <xdr:rowOff>0</xdr:rowOff>
    </xdr:to>
    <xdr:cxnSp macro="">
      <xdr:nvCxnSpPr>
        <xdr:cNvPr id="4" name="Straight Arrow Connector 3">
          <a:extLst>
            <a:ext uri="{FF2B5EF4-FFF2-40B4-BE49-F238E27FC236}">
              <a16:creationId xmlns:a16="http://schemas.microsoft.com/office/drawing/2014/main" id="{734412B3-B0A6-4084-A7B9-13629BD8B6B0}"/>
            </a:ext>
          </a:extLst>
        </xdr:cNvPr>
        <xdr:cNvCxnSpPr/>
      </xdr:nvCxnSpPr>
      <xdr:spPr>
        <a:xfrm>
          <a:off x="7620000" y="3197679"/>
          <a:ext cx="973364" cy="0"/>
        </a:xfrm>
        <a:prstGeom prst="straightConnector1">
          <a:avLst/>
        </a:prstGeom>
        <a:ln w="38100">
          <a:solidFill>
            <a:srgbClr val="009999"/>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6350</xdr:colOff>
      <xdr:row>0</xdr:row>
      <xdr:rowOff>381000</xdr:rowOff>
    </xdr:from>
    <xdr:to>
      <xdr:col>15</xdr:col>
      <xdr:colOff>295275</xdr:colOff>
      <xdr:row>22</xdr:row>
      <xdr:rowOff>0</xdr:rowOff>
    </xdr:to>
    <xdr:sp macro="" textlink="">
      <xdr:nvSpPr>
        <xdr:cNvPr id="2" name="TextBox 1">
          <a:extLst>
            <a:ext uri="{FF2B5EF4-FFF2-40B4-BE49-F238E27FC236}">
              <a16:creationId xmlns:a16="http://schemas.microsoft.com/office/drawing/2014/main" id="{7E83935C-6364-4AA2-A450-CD3FDF54AE44}"/>
            </a:ext>
          </a:extLst>
        </xdr:cNvPr>
        <xdr:cNvSpPr txBox="1"/>
      </xdr:nvSpPr>
      <xdr:spPr>
        <a:xfrm>
          <a:off x="5702300" y="381000"/>
          <a:ext cx="5060950" cy="409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How</a:t>
          </a:r>
          <a:r>
            <a:rPr lang="en-GB" sz="1100" b="1" u="sng" baseline="0"/>
            <a:t> to interpret area PIN?</a:t>
          </a:r>
        </a:p>
        <a:p>
          <a:endParaRPr lang="en-GB" sz="1100" b="0" baseline="0"/>
        </a:p>
        <a:p>
          <a:r>
            <a:rPr lang="en-GB" sz="1100" b="0" baseline="0"/>
            <a:t>With data at area level we will not be able to arrive at an exact PIN figure. We introduce the 25% rule here again to provide an estimate with the following interpretations:</a:t>
          </a:r>
        </a:p>
        <a:p>
          <a:endParaRPr lang="en-GB" sz="1100" b="0" baseline="0"/>
        </a:p>
        <a:p>
          <a:r>
            <a:rPr lang="en-GB" sz="1100" b="0" baseline="0"/>
            <a:t>1. If the overall </a:t>
          </a:r>
          <a:r>
            <a:rPr lang="en-GB" sz="1100" b="1" baseline="0"/>
            <a:t>severity score in the area is 4</a:t>
          </a:r>
          <a:r>
            <a:rPr lang="en-GB" sz="1100" b="0" baseline="0"/>
            <a:t>, we know that the 25% doesn't include people in severity 3 (only severity 3-5 is included in PIN) so the PIN is likely higher than 25% of the total population. For example, if the total population is 50,000 then the PIN is likely higher than 12,500. </a:t>
          </a:r>
        </a:p>
        <a:p>
          <a:endParaRPr lang="en-GB" sz="1100" b="0" baseline="0"/>
        </a:p>
        <a:p>
          <a:r>
            <a:rPr lang="en-GB" sz="1100" b="0" baseline="0"/>
            <a:t>2. If the overall </a:t>
          </a:r>
          <a:r>
            <a:rPr lang="en-GB" sz="1100" b="1" baseline="0"/>
            <a:t>severity score is 3</a:t>
          </a:r>
          <a:r>
            <a:rPr lang="en-GB" sz="1100" b="0" baseline="0"/>
            <a:t>, we know that the 25% could potentially represent the true PIN if 25% of the population were in severity 3-5. However, it is likely that there were more people than 25% in severity 3-5 and hence the true PIN could also be higher. </a:t>
          </a:r>
        </a:p>
        <a:p>
          <a:endParaRPr lang="en-GB" sz="1100" b="0" baseline="0"/>
        </a:p>
        <a:p>
          <a:r>
            <a:rPr lang="en-GB" sz="1100" b="0" baseline="0"/>
            <a:t>3. If the overal </a:t>
          </a:r>
          <a:r>
            <a:rPr lang="en-GB" sz="1100" b="1" baseline="0"/>
            <a:t>severity score is 2</a:t>
          </a:r>
          <a:r>
            <a:rPr lang="en-GB" sz="1100" b="0" baseline="0"/>
            <a:t>, we have les than 25% of the population in severity 3-5 and the true PIN is likely less than 25% of the total population. </a:t>
          </a:r>
        </a:p>
        <a:p>
          <a:endParaRPr lang="en-GB" sz="1100" b="0" baseline="0"/>
        </a:p>
        <a:p>
          <a:r>
            <a:rPr lang="en-GB" sz="1100" b="0" baseline="0"/>
            <a:t>4. If the overal </a:t>
          </a:r>
          <a:r>
            <a:rPr lang="en-GB" sz="1100" b="1" baseline="0"/>
            <a:t>severity score is 1</a:t>
          </a:r>
          <a:r>
            <a:rPr lang="en-GB" sz="1100" b="0" baseline="0"/>
            <a:t>, we  know that less than 25% were found in severity class 2, 3, 4 &amp; 5 and the true pin is likely much less than 25% of the population.</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372.679796412034" createdVersion="6" refreshedVersion="6" minRefreshableVersion="3" recordCount="200" xr:uid="{03097AF4-6900-4A25-B200-C870F1DDA228}">
  <cacheSource type="worksheet">
    <worksheetSource ref="A3:H203" sheet="Step 3"/>
  </cacheSource>
  <cacheFields count="8">
    <cacheField name="Household #" numFmtId="0">
      <sharedItems/>
    </cacheField>
    <cacheField name="Area" numFmtId="0">
      <sharedItems count="20">
        <s v="Area 1"/>
        <s v="Area 2"/>
        <s v="Area 3"/>
        <s v="Area 4"/>
        <s v="Area 5"/>
        <s v="Area 6"/>
        <s v="Area 7"/>
        <s v="Area 8"/>
        <s v="Area 9"/>
        <s v="Area 10"/>
        <s v="Area 11"/>
        <s v="Area 12"/>
        <s v="Area 13"/>
        <s v="Area 14"/>
        <s v="Area 15"/>
        <s v="Area 16"/>
        <s v="Area 17"/>
        <s v="Area 18"/>
        <s v="Area 19"/>
        <s v="Area 20"/>
      </sharedItems>
    </cacheField>
    <cacheField name="Water source type" numFmtId="0">
      <sharedItems/>
    </cacheField>
    <cacheField name="Collection time" numFmtId="0">
      <sharedItems/>
    </cacheField>
    <cacheField name="Indicator 1:_x000a_Water quality/_x000a_availability" numFmtId="0">
      <sharedItems containsSemiMixedTypes="0" containsString="0" containsNumber="1" containsInteger="1" minValue="1" maxValue="5" count="5">
        <n v="1"/>
        <n v="2"/>
        <n v="4"/>
        <n v="3"/>
        <n v="5"/>
      </sharedItems>
    </cacheField>
    <cacheField name="Sanitation facility type" numFmtId="0">
      <sharedItems/>
    </cacheField>
    <cacheField name="Sanitation facility sharin" numFmtId="0">
      <sharedItems/>
    </cacheField>
    <cacheField name="Indicator 3: Improved sanitation facility" numFmtId="0">
      <sharedItems containsMixedTypes="1" containsNumber="1" containsInteger="1" minValue="1" maxValue="5" count="6">
        <n v="1"/>
        <n v="2"/>
        <n v="4"/>
        <n v="3"/>
        <n v="5"/>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s v="HH 1"/>
    <x v="0"/>
    <s v="improved"/>
    <s v="premise"/>
    <x v="0"/>
    <s v="improved"/>
    <s v="not shared"/>
    <x v="0"/>
  </r>
  <r>
    <s v="HH 2"/>
    <x v="0"/>
    <s v="improved"/>
    <s v="premise"/>
    <x v="0"/>
    <s v="improved"/>
    <s v="not shared"/>
    <x v="0"/>
  </r>
  <r>
    <s v="HH 3"/>
    <x v="0"/>
    <s v="improved"/>
    <s v="&lt;30"/>
    <x v="1"/>
    <s v="improved"/>
    <s v="&lt;20"/>
    <x v="1"/>
  </r>
  <r>
    <s v="HH 4"/>
    <x v="0"/>
    <s v="improved"/>
    <s v="premise"/>
    <x v="0"/>
    <s v="improved"/>
    <s v="&lt;20"/>
    <x v="1"/>
  </r>
  <r>
    <s v="HH 5"/>
    <x v="0"/>
    <s v="unimproved"/>
    <s v="&gt;30"/>
    <x v="2"/>
    <s v="improved"/>
    <s v="not shared"/>
    <x v="0"/>
  </r>
  <r>
    <s v="HH 6"/>
    <x v="0"/>
    <s v="improved"/>
    <s v="&lt;30"/>
    <x v="1"/>
    <s v="improved"/>
    <s v="&lt;20"/>
    <x v="1"/>
  </r>
  <r>
    <s v="HH 7"/>
    <x v="0"/>
    <s v="improved"/>
    <s v="premise"/>
    <x v="0"/>
    <s v="unimproved"/>
    <s v="&gt;50"/>
    <x v="2"/>
  </r>
  <r>
    <s v="HH 8"/>
    <x v="0"/>
    <s v="improved"/>
    <s v="&gt;30"/>
    <x v="3"/>
    <s v="improved"/>
    <s v="not shared"/>
    <x v="0"/>
  </r>
  <r>
    <s v="HH 9"/>
    <x v="0"/>
    <s v="improved"/>
    <s v="&lt;30"/>
    <x v="1"/>
    <s v="improved"/>
    <s v="&gt;20"/>
    <x v="3"/>
  </r>
  <r>
    <s v="HH 10"/>
    <x v="0"/>
    <s v="unimproved"/>
    <s v="&lt;30"/>
    <x v="2"/>
    <s v="improved"/>
    <s v="not shared"/>
    <x v="0"/>
  </r>
  <r>
    <s v="HH 11"/>
    <x v="1"/>
    <s v="improved"/>
    <s v="premise"/>
    <x v="0"/>
    <s v="improved"/>
    <s v="&gt;20"/>
    <x v="3"/>
  </r>
  <r>
    <s v="HH 12"/>
    <x v="1"/>
    <s v="improved"/>
    <s v="&lt;30"/>
    <x v="1"/>
    <s v="improved"/>
    <s v="&lt;20"/>
    <x v="1"/>
  </r>
  <r>
    <s v="HH 13"/>
    <x v="1"/>
    <s v="improved"/>
    <s v="premise"/>
    <x v="0"/>
    <s v="improved"/>
    <s v="not shared"/>
    <x v="0"/>
  </r>
  <r>
    <s v="HH 14"/>
    <x v="1"/>
    <s v="improved"/>
    <s v="premise"/>
    <x v="0"/>
    <s v="improved"/>
    <s v="&lt;20"/>
    <x v="1"/>
  </r>
  <r>
    <s v="HH 15"/>
    <x v="1"/>
    <s v="improved"/>
    <s v="premise"/>
    <x v="0"/>
    <s v="unimproved"/>
    <s v="&gt;50"/>
    <x v="2"/>
  </r>
  <r>
    <s v="HH 16"/>
    <x v="1"/>
    <s v="improved"/>
    <s v="premise"/>
    <x v="0"/>
    <s v="improved"/>
    <s v="&gt;20"/>
    <x v="3"/>
  </r>
  <r>
    <s v="HH 17"/>
    <x v="1"/>
    <s v="unimproved"/>
    <s v="&lt;30"/>
    <x v="2"/>
    <s v="improved"/>
    <s v="&lt;20"/>
    <x v="1"/>
  </r>
  <r>
    <s v="HH 18"/>
    <x v="1"/>
    <s v="improved"/>
    <s v="&gt;30"/>
    <x v="3"/>
    <s v="improved"/>
    <s v="not shared"/>
    <x v="0"/>
  </r>
  <r>
    <s v="HH 19"/>
    <x v="1"/>
    <s v="improved"/>
    <s v="premise"/>
    <x v="0"/>
    <s v="improved"/>
    <s v="&lt;20"/>
    <x v="1"/>
  </r>
  <r>
    <s v="HH 20"/>
    <x v="1"/>
    <s v="improved"/>
    <s v="premise"/>
    <x v="0"/>
    <s v="improved"/>
    <s v="&gt;20"/>
    <x v="3"/>
  </r>
  <r>
    <s v="HH 21"/>
    <x v="2"/>
    <s v="improved"/>
    <s v="&lt;30"/>
    <x v="1"/>
    <s v="improved"/>
    <s v="&lt;20"/>
    <x v="1"/>
  </r>
  <r>
    <s v="HH 22"/>
    <x v="2"/>
    <s v="improved"/>
    <s v="&lt;30"/>
    <x v="1"/>
    <s v="improved"/>
    <s v="not shared"/>
    <x v="0"/>
  </r>
  <r>
    <s v="HH 23"/>
    <x v="2"/>
    <s v="improved"/>
    <s v="&lt;30"/>
    <x v="1"/>
    <s v="improved"/>
    <s v="&lt;20"/>
    <x v="1"/>
  </r>
  <r>
    <s v="HH 24"/>
    <x v="2"/>
    <s v="improved"/>
    <s v="premise"/>
    <x v="0"/>
    <s v="unimproved"/>
    <s v="&lt;20"/>
    <x v="2"/>
  </r>
  <r>
    <s v="HH 25"/>
    <x v="2"/>
    <s v="improved"/>
    <s v="premise"/>
    <x v="0"/>
    <s v="improved"/>
    <s v="not shared"/>
    <x v="0"/>
  </r>
  <r>
    <s v="HH 26"/>
    <x v="2"/>
    <s v="improved"/>
    <s v="premise"/>
    <x v="0"/>
    <s v="improved"/>
    <s v="not shared"/>
    <x v="0"/>
  </r>
  <r>
    <s v="HH 27"/>
    <x v="2"/>
    <s v="improved"/>
    <s v="premise"/>
    <x v="0"/>
    <s v="improved"/>
    <s v="not shared"/>
    <x v="0"/>
  </r>
  <r>
    <s v="HH 28"/>
    <x v="2"/>
    <s v="improved"/>
    <s v="premise"/>
    <x v="0"/>
    <s v="open defecation"/>
    <s v="&gt;20"/>
    <x v="4"/>
  </r>
  <r>
    <s v="HH 29"/>
    <x v="2"/>
    <s v="improved"/>
    <s v="premise"/>
    <x v="0"/>
    <s v="improved"/>
    <s v="&gt;20"/>
    <x v="3"/>
  </r>
  <r>
    <s v="HH 30"/>
    <x v="2"/>
    <s v="improved"/>
    <s v="premise"/>
    <x v="0"/>
    <s v="improved"/>
    <s v="&lt;20"/>
    <x v="1"/>
  </r>
  <r>
    <s v="HH 31"/>
    <x v="3"/>
    <s v="improved"/>
    <s v="premise"/>
    <x v="0"/>
    <s v="improved"/>
    <s v="not shared"/>
    <x v="0"/>
  </r>
  <r>
    <s v="HH 32"/>
    <x v="3"/>
    <s v="improved"/>
    <s v="premise"/>
    <x v="0"/>
    <s v="improved"/>
    <s v="not shared"/>
    <x v="0"/>
  </r>
  <r>
    <s v="HH 33"/>
    <x v="3"/>
    <s v="improved"/>
    <s v="premise"/>
    <x v="0"/>
    <s v="improved"/>
    <s v="&lt;20"/>
    <x v="1"/>
  </r>
  <r>
    <s v="HH 34"/>
    <x v="3"/>
    <s v="improved"/>
    <s v="premise"/>
    <x v="0"/>
    <s v="improved"/>
    <s v="not shared"/>
    <x v="0"/>
  </r>
  <r>
    <s v="HH 35"/>
    <x v="3"/>
    <s v="improved"/>
    <s v="premise"/>
    <x v="0"/>
    <s v="improved"/>
    <s v="&lt;20"/>
    <x v="1"/>
  </r>
  <r>
    <s v="HH 36"/>
    <x v="3"/>
    <s v="improved"/>
    <s v="&lt;30"/>
    <x v="1"/>
    <s v="improved"/>
    <s v="&lt;20"/>
    <x v="1"/>
  </r>
  <r>
    <s v="HH 37"/>
    <x v="3"/>
    <s v="improved"/>
    <s v="premise"/>
    <x v="0"/>
    <s v="improved"/>
    <s v="not shared"/>
    <x v="0"/>
  </r>
  <r>
    <s v="HH 38"/>
    <x v="3"/>
    <s v="improved"/>
    <s v="&lt;30"/>
    <x v="1"/>
    <s v="improved"/>
    <s v="&lt;20"/>
    <x v="1"/>
  </r>
  <r>
    <s v="HH 39"/>
    <x v="3"/>
    <s v="improved"/>
    <s v="premise"/>
    <x v="0"/>
    <s v="improved"/>
    <s v="not shared"/>
    <x v="0"/>
  </r>
  <r>
    <s v="HH 40"/>
    <x v="3"/>
    <s v="improved"/>
    <s v="premise"/>
    <x v="0"/>
    <s v="improved"/>
    <s v="not shared"/>
    <x v="0"/>
  </r>
  <r>
    <s v="HH 41"/>
    <x v="4"/>
    <s v="improved"/>
    <s v="premise"/>
    <x v="0"/>
    <s v="improved"/>
    <s v="not shared"/>
    <x v="0"/>
  </r>
  <r>
    <s v="HH 42"/>
    <x v="4"/>
    <s v="improved"/>
    <s v="premise"/>
    <x v="0"/>
    <s v="improved"/>
    <s v="not shared"/>
    <x v="0"/>
  </r>
  <r>
    <s v="HH 43"/>
    <x v="4"/>
    <s v="improved"/>
    <s v="premise"/>
    <x v="0"/>
    <s v="improved"/>
    <s v="&gt;20"/>
    <x v="3"/>
  </r>
  <r>
    <s v="HH 44"/>
    <x v="4"/>
    <s v="improved"/>
    <s v="premise"/>
    <x v="0"/>
    <s v="open defecation"/>
    <s v="&gt;20"/>
    <x v="4"/>
  </r>
  <r>
    <s v="HH 45"/>
    <x v="4"/>
    <s v="unimproved"/>
    <s v="&lt;30"/>
    <x v="2"/>
    <s v="improved"/>
    <s v="&gt;20"/>
    <x v="3"/>
  </r>
  <r>
    <s v="HH 46"/>
    <x v="4"/>
    <s v="improved"/>
    <s v="premise"/>
    <x v="0"/>
    <s v="improved"/>
    <s v="not shared"/>
    <x v="0"/>
  </r>
  <r>
    <s v="HH 47"/>
    <x v="4"/>
    <s v="improved"/>
    <s v="&gt;30"/>
    <x v="3"/>
    <s v="improved"/>
    <s v="&lt;20"/>
    <x v="1"/>
  </r>
  <r>
    <s v="HH 48"/>
    <x v="4"/>
    <s v="improved"/>
    <s v="&lt;30"/>
    <x v="1"/>
    <s v="improved"/>
    <s v="&gt;20"/>
    <x v="3"/>
  </r>
  <r>
    <s v="HH 49"/>
    <x v="4"/>
    <s v="improved"/>
    <s v="premise"/>
    <x v="0"/>
    <s v="improved"/>
    <s v="&lt;20"/>
    <x v="1"/>
  </r>
  <r>
    <s v="HH 50"/>
    <x v="4"/>
    <s v="improved"/>
    <s v="premise"/>
    <x v="0"/>
    <s v="improved"/>
    <s v="not shared"/>
    <x v="0"/>
  </r>
  <r>
    <s v="HH 51"/>
    <x v="5"/>
    <s v="improved"/>
    <s v="premise"/>
    <x v="0"/>
    <s v="unimproved"/>
    <s v="&lt;20"/>
    <x v="2"/>
  </r>
  <r>
    <s v="HH 52"/>
    <x v="5"/>
    <s v="improved"/>
    <s v="premise"/>
    <x v="0"/>
    <s v="improved"/>
    <s v="not shared"/>
    <x v="0"/>
  </r>
  <r>
    <s v="HH 53"/>
    <x v="5"/>
    <s v="improved"/>
    <s v="premise"/>
    <x v="0"/>
    <s v="improved"/>
    <s v="&gt;20"/>
    <x v="3"/>
  </r>
  <r>
    <s v="HH 54"/>
    <x v="5"/>
    <s v="improved"/>
    <s v="premise"/>
    <x v="0"/>
    <s v="improved"/>
    <s v="&lt;20"/>
    <x v="1"/>
  </r>
  <r>
    <s v="HH 55"/>
    <x v="5"/>
    <s v="improved"/>
    <s v="premise"/>
    <x v="0"/>
    <s v="improved"/>
    <s v="not shared"/>
    <x v="0"/>
  </r>
  <r>
    <s v="HH 56"/>
    <x v="5"/>
    <s v="improved"/>
    <s v="premise"/>
    <x v="0"/>
    <s v="improved"/>
    <s v="&gt;20"/>
    <x v="3"/>
  </r>
  <r>
    <s v="HH 57"/>
    <x v="5"/>
    <s v="improved"/>
    <s v="premise"/>
    <x v="0"/>
    <s v="improved"/>
    <s v="not shared"/>
    <x v="0"/>
  </r>
  <r>
    <s v="HH 58"/>
    <x v="5"/>
    <s v="improved"/>
    <s v="premise"/>
    <x v="0"/>
    <s v="improved"/>
    <s v="not shared"/>
    <x v="0"/>
  </r>
  <r>
    <s v="HH 59"/>
    <x v="5"/>
    <s v="improved"/>
    <s v="premise"/>
    <x v="0"/>
    <s v="improved"/>
    <s v="&gt;20"/>
    <x v="3"/>
  </r>
  <r>
    <s v="HH 60"/>
    <x v="5"/>
    <s v="improved"/>
    <s v="premise"/>
    <x v="0"/>
    <s v="open defecation"/>
    <s v="&gt;20"/>
    <x v="4"/>
  </r>
  <r>
    <s v="HH 61"/>
    <x v="6"/>
    <s v="improved"/>
    <s v="premise"/>
    <x v="0"/>
    <s v="improved"/>
    <s v="not shared"/>
    <x v="0"/>
  </r>
  <r>
    <s v="HH 62"/>
    <x v="6"/>
    <s v="improved"/>
    <s v="premise"/>
    <x v="0"/>
    <s v="unimproved"/>
    <s v="&lt;20"/>
    <x v="2"/>
  </r>
  <r>
    <s v="HH 63"/>
    <x v="6"/>
    <s v="improved"/>
    <s v="premise"/>
    <x v="0"/>
    <s v="improved"/>
    <s v="&lt;20"/>
    <x v="1"/>
  </r>
  <r>
    <s v="HH 64"/>
    <x v="6"/>
    <s v="unimproved"/>
    <s v="premise"/>
    <x v="2"/>
    <s v="improved"/>
    <s v="not shared"/>
    <x v="0"/>
  </r>
  <r>
    <s v="HH 65"/>
    <x v="6"/>
    <s v="improved"/>
    <s v="premise"/>
    <x v="0"/>
    <s v="improved"/>
    <s v="not shared"/>
    <x v="0"/>
  </r>
  <r>
    <s v="HH 66"/>
    <x v="6"/>
    <s v="unimproved"/>
    <s v="&lt;30"/>
    <x v="2"/>
    <s v="improved"/>
    <s v="&gt;20"/>
    <x v="3"/>
  </r>
  <r>
    <s v="HH 67"/>
    <x v="6"/>
    <s v="improved"/>
    <s v="premise"/>
    <x v="0"/>
    <s v="unimproved"/>
    <s v="&gt;20"/>
    <x v="2"/>
  </r>
  <r>
    <s v="HH 68"/>
    <x v="6"/>
    <s v="improved"/>
    <s v="&gt;30"/>
    <x v="3"/>
    <s v="improved"/>
    <s v="not shared"/>
    <x v="0"/>
  </r>
  <r>
    <s v="HH 69"/>
    <x v="6"/>
    <s v="improved"/>
    <s v="&lt;30"/>
    <x v="1"/>
    <s v="improved"/>
    <s v="not shared"/>
    <x v="0"/>
  </r>
  <r>
    <s v="HH 70"/>
    <x v="6"/>
    <s v="unimproved"/>
    <s v="premise"/>
    <x v="2"/>
    <s v="improved"/>
    <s v="not shared"/>
    <x v="0"/>
  </r>
  <r>
    <s v="HH 71"/>
    <x v="7"/>
    <s v="surface"/>
    <s v="&gt;30"/>
    <x v="4"/>
    <s v="improved"/>
    <s v="not shared"/>
    <x v="0"/>
  </r>
  <r>
    <s v="HH 72"/>
    <x v="7"/>
    <s v="improved"/>
    <s v="&lt;30"/>
    <x v="1"/>
    <s v="improved"/>
    <s v="not shared"/>
    <x v="0"/>
  </r>
  <r>
    <s v="HH 73"/>
    <x v="7"/>
    <s v="improved"/>
    <s v="&lt;30"/>
    <x v="1"/>
    <s v="improved"/>
    <s v="&lt;20"/>
    <x v="1"/>
  </r>
  <r>
    <s v="HH 74"/>
    <x v="7"/>
    <s v="improved"/>
    <s v="premise"/>
    <x v="0"/>
    <s v="improved"/>
    <s v="not shared"/>
    <x v="0"/>
  </r>
  <r>
    <s v="HH 75"/>
    <x v="7"/>
    <s v="unimproved"/>
    <s v="&lt;30"/>
    <x v="2"/>
    <s v="improved"/>
    <s v="&lt;20"/>
    <x v="1"/>
  </r>
  <r>
    <s v="HH 76"/>
    <x v="7"/>
    <s v="improved"/>
    <s v="premise"/>
    <x v="0"/>
    <s v="improved"/>
    <s v="not shared"/>
    <x v="0"/>
  </r>
  <r>
    <s v="HH 77"/>
    <x v="7"/>
    <s v="improved"/>
    <s v="premise"/>
    <x v="0"/>
    <s v="improved"/>
    <s v="unimproved"/>
    <x v="5"/>
  </r>
  <r>
    <s v="HH 78"/>
    <x v="7"/>
    <s v="improved"/>
    <s v="premise"/>
    <x v="0"/>
    <s v="improved"/>
    <s v="not shared"/>
    <x v="0"/>
  </r>
  <r>
    <s v="HH 79"/>
    <x v="7"/>
    <s v="improved"/>
    <s v="premise"/>
    <x v="0"/>
    <s v="improved"/>
    <s v="not shared"/>
    <x v="0"/>
  </r>
  <r>
    <s v="HH 80"/>
    <x v="7"/>
    <s v="improved"/>
    <s v="&lt;30"/>
    <x v="1"/>
    <s v="improved"/>
    <s v="not shared"/>
    <x v="0"/>
  </r>
  <r>
    <s v="HH 81"/>
    <x v="8"/>
    <s v="unimproved"/>
    <s v="&gt;30"/>
    <x v="2"/>
    <s v="improved"/>
    <s v="not shared"/>
    <x v="0"/>
  </r>
  <r>
    <s v="HH 82"/>
    <x v="8"/>
    <s v="improved"/>
    <s v="premise"/>
    <x v="0"/>
    <s v="improved"/>
    <s v="&lt;20"/>
    <x v="1"/>
  </r>
  <r>
    <s v="HH 83"/>
    <x v="8"/>
    <s v="improved"/>
    <s v="premise"/>
    <x v="0"/>
    <s v="unimproved"/>
    <s v="&gt;50"/>
    <x v="2"/>
  </r>
  <r>
    <s v="HH 84"/>
    <x v="8"/>
    <s v="improved"/>
    <s v="premise"/>
    <x v="0"/>
    <s v="improved"/>
    <s v="not shared"/>
    <x v="0"/>
  </r>
  <r>
    <s v="HH 85"/>
    <x v="8"/>
    <s v="improved"/>
    <s v="premise"/>
    <x v="0"/>
    <s v="improved"/>
    <s v="&gt;20"/>
    <x v="3"/>
  </r>
  <r>
    <s v="HH 86"/>
    <x v="8"/>
    <s v="unimproved"/>
    <s v="premise"/>
    <x v="2"/>
    <s v="improved"/>
    <s v="&gt;20"/>
    <x v="3"/>
  </r>
  <r>
    <s v="HH 87"/>
    <x v="8"/>
    <s v="surface"/>
    <s v="&lt;30"/>
    <x v="4"/>
    <s v="improved"/>
    <s v="not shared"/>
    <x v="0"/>
  </r>
  <r>
    <s v="HH 88"/>
    <x v="8"/>
    <s v="improved"/>
    <s v="premise"/>
    <x v="0"/>
    <s v="improved"/>
    <s v="&lt;20"/>
    <x v="1"/>
  </r>
  <r>
    <s v="HH 89"/>
    <x v="8"/>
    <s v="improved"/>
    <s v="&gt;30"/>
    <x v="3"/>
    <s v="unimproved"/>
    <s v="&gt;20"/>
    <x v="2"/>
  </r>
  <r>
    <s v="HH 90"/>
    <x v="8"/>
    <s v="improved"/>
    <s v="&lt;30"/>
    <x v="1"/>
    <s v="open defecation"/>
    <s v="&gt;20"/>
    <x v="4"/>
  </r>
  <r>
    <s v="HH 91"/>
    <x v="9"/>
    <s v="improved"/>
    <s v="premise"/>
    <x v="0"/>
    <s v="improved"/>
    <s v="&gt;20"/>
    <x v="3"/>
  </r>
  <r>
    <s v="HH 92"/>
    <x v="9"/>
    <s v="unimproved"/>
    <s v="&gt;30"/>
    <x v="2"/>
    <s v="improved"/>
    <s v="not shared"/>
    <x v="0"/>
  </r>
  <r>
    <s v="HH 93"/>
    <x v="9"/>
    <s v="improved"/>
    <s v="&lt;30"/>
    <x v="1"/>
    <s v="improved"/>
    <s v="not shared"/>
    <x v="0"/>
  </r>
  <r>
    <s v="HH 94"/>
    <x v="9"/>
    <s v="improved"/>
    <s v="&lt;30"/>
    <x v="1"/>
    <s v="improved"/>
    <s v="&gt;20"/>
    <x v="3"/>
  </r>
  <r>
    <s v="HH 95"/>
    <x v="9"/>
    <s v="improved"/>
    <s v="premise"/>
    <x v="0"/>
    <s v="improved"/>
    <s v="not shared"/>
    <x v="0"/>
  </r>
  <r>
    <s v="HH 96"/>
    <x v="9"/>
    <s v="improved"/>
    <s v="&gt;30"/>
    <x v="3"/>
    <s v="improved"/>
    <s v="&lt;20"/>
    <x v="1"/>
  </r>
  <r>
    <s v="HH 97"/>
    <x v="9"/>
    <s v="surface"/>
    <s v="premise"/>
    <x v="4"/>
    <s v="improved"/>
    <s v="not shared"/>
    <x v="0"/>
  </r>
  <r>
    <s v="HH 98"/>
    <x v="9"/>
    <s v="unimproved"/>
    <s v="premise"/>
    <x v="2"/>
    <s v="improved"/>
    <s v="not shared"/>
    <x v="0"/>
  </r>
  <r>
    <s v="HH 99"/>
    <x v="9"/>
    <s v="improved"/>
    <s v="premise"/>
    <x v="0"/>
    <s v="improved"/>
    <s v="not shared"/>
    <x v="0"/>
  </r>
  <r>
    <s v="HH 100"/>
    <x v="9"/>
    <s v="improved"/>
    <s v="premise"/>
    <x v="0"/>
    <s v="improved"/>
    <s v="not shared"/>
    <x v="0"/>
  </r>
  <r>
    <s v="HH 101"/>
    <x v="10"/>
    <s v="improved"/>
    <s v="&lt;30"/>
    <x v="1"/>
    <s v="open defecation"/>
    <s v="&gt;20"/>
    <x v="4"/>
  </r>
  <r>
    <s v="HH 102"/>
    <x v="10"/>
    <s v="improved"/>
    <s v="&gt;30"/>
    <x v="3"/>
    <s v="improved"/>
    <s v="&gt;20"/>
    <x v="3"/>
  </r>
  <r>
    <s v="HH 103"/>
    <x v="10"/>
    <s v="surface"/>
    <s v="premise"/>
    <x v="4"/>
    <s v="improved"/>
    <s v="not shared"/>
    <x v="0"/>
  </r>
  <r>
    <s v="HH 104"/>
    <x v="10"/>
    <s v="improved"/>
    <s v="premise"/>
    <x v="0"/>
    <s v="unimproved"/>
    <s v="&gt;20"/>
    <x v="2"/>
  </r>
  <r>
    <s v="HH 105"/>
    <x v="10"/>
    <s v="improved"/>
    <s v="premise"/>
    <x v="0"/>
    <s v="improved"/>
    <s v="&lt;20"/>
    <x v="1"/>
  </r>
  <r>
    <s v="HH 106"/>
    <x v="10"/>
    <s v="unimproved"/>
    <s v="premise"/>
    <x v="2"/>
    <s v="improved"/>
    <s v="not shared"/>
    <x v="0"/>
  </r>
  <r>
    <s v="HH 107"/>
    <x v="10"/>
    <s v="improved"/>
    <s v="premise"/>
    <x v="0"/>
    <s v="improved"/>
    <s v="&gt;20"/>
    <x v="3"/>
  </r>
  <r>
    <s v="HH 108"/>
    <x v="10"/>
    <s v="improved"/>
    <s v="&lt;30"/>
    <x v="1"/>
    <s v="improved"/>
    <s v="not shared"/>
    <x v="0"/>
  </r>
  <r>
    <s v="HH 109"/>
    <x v="10"/>
    <s v="surface"/>
    <s v="premise"/>
    <x v="4"/>
    <s v="improved"/>
    <s v="not shared"/>
    <x v="0"/>
  </r>
  <r>
    <s v="HH 110"/>
    <x v="10"/>
    <s v="unimproved"/>
    <s v="&gt;30"/>
    <x v="2"/>
    <s v="improved"/>
    <s v="&lt;20"/>
    <x v="1"/>
  </r>
  <r>
    <s v="HH 111"/>
    <x v="11"/>
    <s v="improved"/>
    <s v="&lt;30"/>
    <x v="1"/>
    <s v="unimproved"/>
    <s v="not shared"/>
    <x v="2"/>
  </r>
  <r>
    <s v="HH 112"/>
    <x v="11"/>
    <s v="improved"/>
    <s v="premise"/>
    <x v="0"/>
    <s v="improved"/>
    <s v="not shared"/>
    <x v="0"/>
  </r>
  <r>
    <s v="HH 113"/>
    <x v="11"/>
    <s v="improved"/>
    <s v="&gt;30"/>
    <x v="3"/>
    <s v="improved"/>
    <s v="&gt;20"/>
    <x v="3"/>
  </r>
  <r>
    <s v="HH 114"/>
    <x v="11"/>
    <s v="surface"/>
    <s v="&lt;30"/>
    <x v="4"/>
    <s v="improved"/>
    <s v="&lt;20"/>
    <x v="1"/>
  </r>
  <r>
    <s v="HH 115"/>
    <x v="11"/>
    <s v="improved"/>
    <s v="&lt;30"/>
    <x v="1"/>
    <s v="improved"/>
    <s v="not shared"/>
    <x v="0"/>
  </r>
  <r>
    <s v="HH 116"/>
    <x v="11"/>
    <s v="improved"/>
    <s v="&gt;30"/>
    <x v="3"/>
    <s v="improved"/>
    <s v="not shared"/>
    <x v="0"/>
  </r>
  <r>
    <s v="HH 117"/>
    <x v="11"/>
    <s v="improved"/>
    <s v="&gt;30"/>
    <x v="3"/>
    <s v="improved"/>
    <s v="not shared"/>
    <x v="0"/>
  </r>
  <r>
    <s v="HH 118"/>
    <x v="11"/>
    <s v="improved"/>
    <s v="premise"/>
    <x v="0"/>
    <s v="open defecation"/>
    <s v="&gt;20"/>
    <x v="4"/>
  </r>
  <r>
    <s v="HH 119"/>
    <x v="11"/>
    <s v="improved"/>
    <s v="premise"/>
    <x v="0"/>
    <s v="improved"/>
    <s v="&gt;20"/>
    <x v="3"/>
  </r>
  <r>
    <s v="HH 120"/>
    <x v="11"/>
    <s v="improved"/>
    <s v="premise"/>
    <x v="0"/>
    <s v="unimproved"/>
    <s v="&gt;20"/>
    <x v="2"/>
  </r>
  <r>
    <s v="HH 121"/>
    <x v="12"/>
    <s v="improved"/>
    <s v="premise"/>
    <x v="0"/>
    <s v="improved"/>
    <s v="&lt;20"/>
    <x v="1"/>
  </r>
  <r>
    <s v="HH 122"/>
    <x v="12"/>
    <s v="improved"/>
    <s v="&lt;30"/>
    <x v="1"/>
    <s v="improved"/>
    <s v="not shared"/>
    <x v="0"/>
  </r>
  <r>
    <s v="HH 123"/>
    <x v="12"/>
    <s v="improved"/>
    <s v="&gt;30"/>
    <x v="3"/>
    <s v="improved"/>
    <s v="not shared"/>
    <x v="0"/>
  </r>
  <r>
    <s v="HH 124"/>
    <x v="12"/>
    <s v="improved"/>
    <s v="premise"/>
    <x v="0"/>
    <s v="improved"/>
    <s v="&lt;20"/>
    <x v="1"/>
  </r>
  <r>
    <s v="HH 125"/>
    <x v="12"/>
    <s v="surface"/>
    <s v="premise"/>
    <x v="4"/>
    <s v="improved"/>
    <s v="&gt;20"/>
    <x v="3"/>
  </r>
  <r>
    <s v="HH 126"/>
    <x v="12"/>
    <s v="improved"/>
    <s v="&gt;30"/>
    <x v="3"/>
    <s v="improved"/>
    <s v="not shared"/>
    <x v="0"/>
  </r>
  <r>
    <s v="HH 127"/>
    <x v="12"/>
    <s v="improved"/>
    <s v="&gt;30"/>
    <x v="3"/>
    <s v="improved"/>
    <s v="&gt;20"/>
    <x v="3"/>
  </r>
  <r>
    <s v="HH 128"/>
    <x v="12"/>
    <s v="improved"/>
    <s v="premise"/>
    <x v="0"/>
    <s v="improved"/>
    <s v="&lt;20"/>
    <x v="1"/>
  </r>
  <r>
    <s v="HH 129"/>
    <x v="12"/>
    <s v="improved"/>
    <s v="&lt;30"/>
    <x v="1"/>
    <s v="improved"/>
    <s v="not shared"/>
    <x v="0"/>
  </r>
  <r>
    <s v="HH 130"/>
    <x v="12"/>
    <s v="improved"/>
    <s v="premise"/>
    <x v="0"/>
    <s v="improved"/>
    <s v="not shared"/>
    <x v="0"/>
  </r>
  <r>
    <s v="HH 131"/>
    <x v="13"/>
    <s v="improved"/>
    <s v="&gt;30"/>
    <x v="3"/>
    <s v="improved"/>
    <s v="not shared"/>
    <x v="0"/>
  </r>
  <r>
    <s v="HH 132"/>
    <x v="13"/>
    <s v="surface"/>
    <s v="&lt;30"/>
    <x v="4"/>
    <s v="improved"/>
    <s v="&gt;20"/>
    <x v="3"/>
  </r>
  <r>
    <s v="HH 133"/>
    <x v="13"/>
    <s v="improved"/>
    <s v="premise"/>
    <x v="0"/>
    <s v="improved"/>
    <s v="not shared"/>
    <x v="0"/>
  </r>
  <r>
    <s v="HH 134"/>
    <x v="13"/>
    <s v="surface"/>
    <s v="&gt;30"/>
    <x v="4"/>
    <s v="improved"/>
    <s v="&lt;20"/>
    <x v="1"/>
  </r>
  <r>
    <s v="HH 135"/>
    <x v="13"/>
    <s v="unimproved"/>
    <s v="&lt;30"/>
    <x v="2"/>
    <s v="unimproved"/>
    <s v="&gt;50"/>
    <x v="2"/>
  </r>
  <r>
    <s v="HH 136"/>
    <x v="13"/>
    <s v="surface"/>
    <s v="&lt;30"/>
    <x v="4"/>
    <s v="improved"/>
    <s v="not shared"/>
    <x v="0"/>
  </r>
  <r>
    <s v="HH 137"/>
    <x v="13"/>
    <s v="surface"/>
    <s v="premise"/>
    <x v="4"/>
    <s v="improved"/>
    <s v="not shared"/>
    <x v="0"/>
  </r>
  <r>
    <s v="HH 138"/>
    <x v="13"/>
    <s v="surface"/>
    <s v="&gt;30"/>
    <x v="4"/>
    <s v="improved"/>
    <s v="&lt;20"/>
    <x v="1"/>
  </r>
  <r>
    <s v="HH 139"/>
    <x v="13"/>
    <s v="unimproved"/>
    <s v="premise"/>
    <x v="2"/>
    <s v="improved"/>
    <s v="&gt;20"/>
    <x v="3"/>
  </r>
  <r>
    <s v="HH 140"/>
    <x v="13"/>
    <s v="improved"/>
    <s v="premise"/>
    <x v="0"/>
    <s v="improved"/>
    <s v="&lt;20"/>
    <x v="1"/>
  </r>
  <r>
    <s v="HH 141"/>
    <x v="14"/>
    <s v="improved"/>
    <s v="premise"/>
    <x v="0"/>
    <s v="open defecation"/>
    <s v="&gt;20"/>
    <x v="4"/>
  </r>
  <r>
    <s v="HH 142"/>
    <x v="14"/>
    <s v="improved"/>
    <s v="premise"/>
    <x v="0"/>
    <s v="improved"/>
    <s v="not shared"/>
    <x v="0"/>
  </r>
  <r>
    <s v="HH 143"/>
    <x v="14"/>
    <s v="improved"/>
    <s v="&lt;30"/>
    <x v="1"/>
    <s v="improved"/>
    <s v="not shared"/>
    <x v="0"/>
  </r>
  <r>
    <s v="HH 144"/>
    <x v="14"/>
    <s v="improved"/>
    <s v="&gt;30"/>
    <x v="3"/>
    <s v="improved"/>
    <s v="not shared"/>
    <x v="0"/>
  </r>
  <r>
    <s v="HH 145"/>
    <x v="14"/>
    <s v="surface"/>
    <s v="premise"/>
    <x v="4"/>
    <s v="improved"/>
    <s v="not shared"/>
    <x v="0"/>
  </r>
  <r>
    <s v="HH 146"/>
    <x v="14"/>
    <s v="improved"/>
    <s v="premise"/>
    <x v="0"/>
    <s v="improved"/>
    <s v="not shared"/>
    <x v="0"/>
  </r>
  <r>
    <s v="HH 147"/>
    <x v="14"/>
    <s v="unimproved"/>
    <s v="improved"/>
    <x v="2"/>
    <s v="improved"/>
    <s v="not shared"/>
    <x v="0"/>
  </r>
  <r>
    <s v="HH 148"/>
    <x v="14"/>
    <s v="improved"/>
    <s v="premise"/>
    <x v="0"/>
    <s v="improved"/>
    <s v="&gt;20"/>
    <x v="3"/>
  </r>
  <r>
    <s v="HH 149"/>
    <x v="14"/>
    <s v="improved"/>
    <s v="premise"/>
    <x v="0"/>
    <s v="improved"/>
    <s v="&gt;20"/>
    <x v="3"/>
  </r>
  <r>
    <s v="HH 150"/>
    <x v="14"/>
    <s v="unimproved"/>
    <s v="&lt;30"/>
    <x v="2"/>
    <s v="improved"/>
    <s v="&lt;20"/>
    <x v="1"/>
  </r>
  <r>
    <s v="HH 151"/>
    <x v="15"/>
    <s v="improved"/>
    <s v="premise"/>
    <x v="0"/>
    <s v="improved"/>
    <s v="&gt;20"/>
    <x v="3"/>
  </r>
  <r>
    <s v="HH 152"/>
    <x v="15"/>
    <s v="improved"/>
    <s v="&gt;30"/>
    <x v="3"/>
    <s v="improved"/>
    <s v="&lt;20"/>
    <x v="1"/>
  </r>
  <r>
    <s v="HH 153"/>
    <x v="15"/>
    <s v="improved"/>
    <s v="&lt;30"/>
    <x v="1"/>
    <s v="improved"/>
    <s v="&gt;20"/>
    <x v="3"/>
  </r>
  <r>
    <s v="HH 154"/>
    <x v="15"/>
    <s v="improved"/>
    <s v="premise"/>
    <x v="0"/>
    <s v="improved"/>
    <s v="not shared"/>
    <x v="0"/>
  </r>
  <r>
    <s v="HH 155"/>
    <x v="15"/>
    <s v="improved"/>
    <s v="&gt;30"/>
    <x v="3"/>
    <s v="open defecation"/>
    <s v="&gt;20"/>
    <x v="4"/>
  </r>
  <r>
    <s v="HH 156"/>
    <x v="15"/>
    <s v="surface"/>
    <s v="&lt;30"/>
    <x v="4"/>
    <s v="improved"/>
    <s v="&gt;20"/>
    <x v="3"/>
  </r>
  <r>
    <s v="HH 157"/>
    <x v="15"/>
    <s v="improved"/>
    <s v="&lt;30"/>
    <x v="1"/>
    <s v="improved"/>
    <s v="&lt;20"/>
    <x v="1"/>
  </r>
  <r>
    <s v="HH 158"/>
    <x v="15"/>
    <s v="improved"/>
    <s v="premise"/>
    <x v="0"/>
    <s v="improved"/>
    <s v="&lt;20"/>
    <x v="1"/>
  </r>
  <r>
    <s v="HH 159"/>
    <x v="15"/>
    <s v="improved"/>
    <s v="&gt;30"/>
    <x v="3"/>
    <s v="improved"/>
    <s v="not shared"/>
    <x v="0"/>
  </r>
  <r>
    <s v="HH 160"/>
    <x v="15"/>
    <s v="improved"/>
    <s v="premise"/>
    <x v="0"/>
    <s v="improved"/>
    <s v="not shared"/>
    <x v="0"/>
  </r>
  <r>
    <s v="HH 161"/>
    <x v="16"/>
    <s v="unimproved"/>
    <s v="premise"/>
    <x v="2"/>
    <s v="improved"/>
    <s v="not shared"/>
    <x v="0"/>
  </r>
  <r>
    <s v="HH 162"/>
    <x v="16"/>
    <s v="surface"/>
    <s v="premise"/>
    <x v="4"/>
    <s v="improved"/>
    <s v="&lt;20"/>
    <x v="1"/>
  </r>
  <r>
    <s v="HH 163"/>
    <x v="16"/>
    <s v="improved"/>
    <s v="premise"/>
    <x v="0"/>
    <s v="improved"/>
    <s v="&lt;20"/>
    <x v="1"/>
  </r>
  <r>
    <s v="HH 164"/>
    <x v="16"/>
    <s v="improved"/>
    <s v="&lt;30"/>
    <x v="1"/>
    <s v="improved"/>
    <s v="&gt;20"/>
    <x v="3"/>
  </r>
  <r>
    <s v="HH 165"/>
    <x v="16"/>
    <s v="improved"/>
    <s v="&gt;30"/>
    <x v="3"/>
    <s v="improved"/>
    <s v="not shared"/>
    <x v="0"/>
  </r>
  <r>
    <s v="HH 166"/>
    <x v="16"/>
    <s v="improved"/>
    <s v="premise"/>
    <x v="0"/>
    <s v="improved"/>
    <s v="not shared"/>
    <x v="0"/>
  </r>
  <r>
    <s v="HH 167"/>
    <x v="16"/>
    <s v="improved"/>
    <s v="premise"/>
    <x v="0"/>
    <s v="improved"/>
    <s v="not shared"/>
    <x v="0"/>
  </r>
  <r>
    <s v="HH 168"/>
    <x v="16"/>
    <s v="improved"/>
    <s v="premise"/>
    <x v="0"/>
    <s v="improved"/>
    <s v="not shared"/>
    <x v="0"/>
  </r>
  <r>
    <s v="HH 169"/>
    <x v="16"/>
    <s v="improved"/>
    <s v="premise"/>
    <x v="0"/>
    <s v="improved"/>
    <s v="&lt;20"/>
    <x v="1"/>
  </r>
  <r>
    <s v="HH 170"/>
    <x v="16"/>
    <s v="improved"/>
    <s v="premise"/>
    <x v="0"/>
    <s v="unimproved"/>
    <s v="&lt;20"/>
    <x v="2"/>
  </r>
  <r>
    <s v="HH 171"/>
    <x v="17"/>
    <s v="improved"/>
    <s v="&lt;30"/>
    <x v="1"/>
    <s v="improved"/>
    <s v="&lt;20"/>
    <x v="1"/>
  </r>
  <r>
    <s v="HH 172"/>
    <x v="17"/>
    <s v="improved"/>
    <s v="premise"/>
    <x v="0"/>
    <s v="improved"/>
    <s v="not shared"/>
    <x v="0"/>
  </r>
  <r>
    <s v="HH 173"/>
    <x v="17"/>
    <s v="improved"/>
    <s v="&gt;30"/>
    <x v="3"/>
    <s v="improved"/>
    <s v="&gt;20"/>
    <x v="3"/>
  </r>
  <r>
    <s v="HH 174"/>
    <x v="17"/>
    <s v="improved"/>
    <s v="&lt;30"/>
    <x v="1"/>
    <s v="improved"/>
    <s v="not shared"/>
    <x v="0"/>
  </r>
  <r>
    <s v="HH 175"/>
    <x v="17"/>
    <s v="improved"/>
    <s v="premise"/>
    <x v="0"/>
    <s v="improved"/>
    <s v="&lt;20"/>
    <x v="1"/>
  </r>
  <r>
    <s v="HH 176"/>
    <x v="17"/>
    <s v="unimproved"/>
    <s v="&gt;30"/>
    <x v="2"/>
    <s v="improved"/>
    <s v="not shared"/>
    <x v="0"/>
  </r>
  <r>
    <s v="HH 177"/>
    <x v="17"/>
    <s v="improved"/>
    <s v="&lt;30"/>
    <x v="1"/>
    <s v="improved"/>
    <s v="not shared"/>
    <x v="0"/>
  </r>
  <r>
    <s v="HH 178"/>
    <x v="17"/>
    <s v="improved"/>
    <s v="&lt;30"/>
    <x v="1"/>
    <s v="improved"/>
    <s v="not shared"/>
    <x v="0"/>
  </r>
  <r>
    <s v="HH 179"/>
    <x v="17"/>
    <s v="improved"/>
    <s v="premise"/>
    <x v="0"/>
    <s v="improved"/>
    <s v="&lt;20"/>
    <x v="1"/>
  </r>
  <r>
    <s v="HH 180"/>
    <x v="17"/>
    <s v="improved"/>
    <s v="&gt;30"/>
    <x v="3"/>
    <s v="improved"/>
    <s v="not shared"/>
    <x v="0"/>
  </r>
  <r>
    <s v="HH 181"/>
    <x v="18"/>
    <s v="improved"/>
    <s v="premise"/>
    <x v="0"/>
    <s v="improved"/>
    <s v="&lt;20"/>
    <x v="1"/>
  </r>
  <r>
    <s v="HH 182"/>
    <x v="18"/>
    <s v="improved"/>
    <s v="premise"/>
    <x v="0"/>
    <s v="improved"/>
    <s v="&gt;20"/>
    <x v="3"/>
  </r>
  <r>
    <s v="HH 183"/>
    <x v="18"/>
    <s v="improved"/>
    <s v="premise"/>
    <x v="0"/>
    <s v="open defecation"/>
    <s v="&gt;20"/>
    <x v="4"/>
  </r>
  <r>
    <s v="HH 184"/>
    <x v="18"/>
    <s v="improved"/>
    <s v="premise"/>
    <x v="0"/>
    <s v="improved"/>
    <s v="not shared"/>
    <x v="0"/>
  </r>
  <r>
    <s v="HH 185"/>
    <x v="18"/>
    <s v="improved"/>
    <s v="&lt;30"/>
    <x v="1"/>
    <s v="improved"/>
    <s v="not shared"/>
    <x v="0"/>
  </r>
  <r>
    <s v="HH 186"/>
    <x v="18"/>
    <s v="improved"/>
    <s v="&gt;30"/>
    <x v="3"/>
    <s v="improved"/>
    <s v="&lt;20"/>
    <x v="1"/>
  </r>
  <r>
    <s v="HH 187"/>
    <x v="18"/>
    <s v="improved"/>
    <s v="premise"/>
    <x v="0"/>
    <s v="improved"/>
    <s v="&lt;20"/>
    <x v="1"/>
  </r>
  <r>
    <s v="HH 188"/>
    <x v="18"/>
    <s v="improved"/>
    <s v="premise"/>
    <x v="0"/>
    <s v="improved"/>
    <s v="not shared"/>
    <x v="0"/>
  </r>
  <r>
    <s v="HH 189"/>
    <x v="18"/>
    <s v="improved"/>
    <s v="premise"/>
    <x v="0"/>
    <s v="improved"/>
    <s v="&gt;20"/>
    <x v="3"/>
  </r>
  <r>
    <s v="HH 190"/>
    <x v="18"/>
    <s v="unimproved"/>
    <s v="premise"/>
    <x v="2"/>
    <s v="improved"/>
    <s v="not shared"/>
    <x v="0"/>
  </r>
  <r>
    <s v="HH 191"/>
    <x v="19"/>
    <s v="surface"/>
    <s v="premise"/>
    <x v="4"/>
    <s v="improved"/>
    <s v="not shared"/>
    <x v="0"/>
  </r>
  <r>
    <s v="HH 192"/>
    <x v="19"/>
    <s v="improved"/>
    <s v="&lt;30"/>
    <x v="1"/>
    <s v="open defecation"/>
    <s v="&lt;20"/>
    <x v="4"/>
  </r>
  <r>
    <s v="HH 193"/>
    <x v="19"/>
    <s v="improved"/>
    <s v="premise"/>
    <x v="0"/>
    <s v="improved"/>
    <s v="not shared"/>
    <x v="0"/>
  </r>
  <r>
    <s v="HH 194"/>
    <x v="19"/>
    <s v="improved"/>
    <s v="&gt;30"/>
    <x v="3"/>
    <s v="improved"/>
    <s v="&lt;20"/>
    <x v="1"/>
  </r>
  <r>
    <s v="HH 195"/>
    <x v="19"/>
    <s v="improved"/>
    <s v="&lt;30"/>
    <x v="1"/>
    <s v="improved"/>
    <s v="not shared"/>
    <x v="0"/>
  </r>
  <r>
    <s v="HH 196"/>
    <x v="19"/>
    <s v="unimproved"/>
    <s v="premise"/>
    <x v="2"/>
    <s v="improved"/>
    <s v="not shared"/>
    <x v="0"/>
  </r>
  <r>
    <s v="HH 197"/>
    <x v="19"/>
    <s v="improved"/>
    <s v="&gt;30"/>
    <x v="3"/>
    <s v="unimproved"/>
    <s v="&lt;20"/>
    <x v="2"/>
  </r>
  <r>
    <s v="HH 198"/>
    <x v="19"/>
    <s v="improved"/>
    <s v="&lt;30"/>
    <x v="1"/>
    <s v="improved"/>
    <s v="not shared"/>
    <x v="0"/>
  </r>
  <r>
    <s v="HH 199"/>
    <x v="19"/>
    <s v="improved"/>
    <s v="&lt;30"/>
    <x v="1"/>
    <s v="improved"/>
    <s v="not shared"/>
    <x v="0"/>
  </r>
  <r>
    <s v="HH 200"/>
    <x v="19"/>
    <s v="improved"/>
    <s v="premise"/>
    <x v="0"/>
    <s v="improved"/>
    <s v="&gt;2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AF3BCCC-F157-4071-8DD9-8AB23FA535DF}" name="PivotTable3"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28:S50" firstHeaderRow="1" firstDataRow="2" firstDataCol="1"/>
  <pivotFields count="8">
    <pivotField showAll="0"/>
    <pivotField axis="axisRow" showAll="0">
      <items count="21">
        <item x="0"/>
        <item x="9"/>
        <item x="10"/>
        <item x="11"/>
        <item x="12"/>
        <item x="13"/>
        <item x="14"/>
        <item x="15"/>
        <item x="16"/>
        <item x="17"/>
        <item x="18"/>
        <item x="1"/>
        <item x="19"/>
        <item x="2"/>
        <item x="3"/>
        <item x="4"/>
        <item x="5"/>
        <item x="6"/>
        <item x="7"/>
        <item x="8"/>
        <item t="default"/>
      </items>
    </pivotField>
    <pivotField showAll="0"/>
    <pivotField showAll="0"/>
    <pivotField axis="axisCol" dataField="1" showAll="0">
      <items count="6">
        <item x="0"/>
        <item x="1"/>
        <item x="3"/>
        <item x="2"/>
        <item x="4"/>
        <item t="default"/>
      </items>
    </pivotField>
    <pivotField showAll="0"/>
    <pivotField showAll="0"/>
    <pivotField showAll="0"/>
  </pivotFields>
  <rowFields count="1">
    <field x="1"/>
  </rowFields>
  <rowItems count="21">
    <i>
      <x/>
    </i>
    <i>
      <x v="1"/>
    </i>
    <i>
      <x v="2"/>
    </i>
    <i>
      <x v="3"/>
    </i>
    <i>
      <x v="4"/>
    </i>
    <i>
      <x v="5"/>
    </i>
    <i>
      <x v="6"/>
    </i>
    <i>
      <x v="7"/>
    </i>
    <i>
      <x v="8"/>
    </i>
    <i>
      <x v="9"/>
    </i>
    <i>
      <x v="10"/>
    </i>
    <i>
      <x v="11"/>
    </i>
    <i>
      <x v="12"/>
    </i>
    <i>
      <x v="13"/>
    </i>
    <i>
      <x v="14"/>
    </i>
    <i>
      <x v="15"/>
    </i>
    <i>
      <x v="16"/>
    </i>
    <i>
      <x v="17"/>
    </i>
    <i>
      <x v="18"/>
    </i>
    <i>
      <x v="19"/>
    </i>
    <i t="grand">
      <x/>
    </i>
  </rowItems>
  <colFields count="1">
    <field x="4"/>
  </colFields>
  <colItems count="6">
    <i>
      <x/>
    </i>
    <i>
      <x v="1"/>
    </i>
    <i>
      <x v="2"/>
    </i>
    <i>
      <x v="3"/>
    </i>
    <i>
      <x v="4"/>
    </i>
    <i t="grand">
      <x/>
    </i>
  </colItems>
  <dataFields count="1">
    <dataField name="Sum of Indicator 1:_x000a_Water quality/_x000a_availability" fld="4" showDataAs="percentOfRow" baseField="0" baseItem="0" numFmtId="9"/>
  </dataFields>
  <formats count="2">
    <format dxfId="159">
      <pivotArea outline="0" fieldPosition="0">
        <references count="1">
          <reference field="4294967294" count="1">
            <x v="0"/>
          </reference>
        </references>
      </pivotArea>
    </format>
    <format dxfId="15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DA0A050-1BC7-42BE-931F-F9CFC0585622}"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53:T75" firstHeaderRow="1" firstDataRow="2" firstDataCol="1"/>
  <pivotFields count="8">
    <pivotField showAll="0"/>
    <pivotField axis="axisRow" showAll="0">
      <items count="21">
        <item x="0"/>
        <item x="9"/>
        <item x="10"/>
        <item x="11"/>
        <item x="12"/>
        <item x="13"/>
        <item x="14"/>
        <item x="15"/>
        <item x="16"/>
        <item x="17"/>
        <item x="18"/>
        <item x="1"/>
        <item x="19"/>
        <item x="2"/>
        <item x="3"/>
        <item x="4"/>
        <item x="5"/>
        <item x="6"/>
        <item x="7"/>
        <item x="8"/>
        <item t="default"/>
      </items>
    </pivotField>
    <pivotField showAll="0"/>
    <pivotField showAll="0"/>
    <pivotField showAll="0"/>
    <pivotField showAll="0"/>
    <pivotField showAll="0"/>
    <pivotField axis="axisCol" dataField="1" showAll="0">
      <items count="7">
        <item x="0"/>
        <item x="1"/>
        <item x="3"/>
        <item x="2"/>
        <item x="4"/>
        <item x="5"/>
        <item t="default"/>
      </items>
    </pivotField>
  </pivotFields>
  <rowFields count="1">
    <field x="1"/>
  </rowFields>
  <rowItems count="21">
    <i>
      <x/>
    </i>
    <i>
      <x v="1"/>
    </i>
    <i>
      <x v="2"/>
    </i>
    <i>
      <x v="3"/>
    </i>
    <i>
      <x v="4"/>
    </i>
    <i>
      <x v="5"/>
    </i>
    <i>
      <x v="6"/>
    </i>
    <i>
      <x v="7"/>
    </i>
    <i>
      <x v="8"/>
    </i>
    <i>
      <x v="9"/>
    </i>
    <i>
      <x v="10"/>
    </i>
    <i>
      <x v="11"/>
    </i>
    <i>
      <x v="12"/>
    </i>
    <i>
      <x v="13"/>
    </i>
    <i>
      <x v="14"/>
    </i>
    <i>
      <x v="15"/>
    </i>
    <i>
      <x v="16"/>
    </i>
    <i>
      <x v="17"/>
    </i>
    <i>
      <x v="18"/>
    </i>
    <i>
      <x v="19"/>
    </i>
    <i t="grand">
      <x/>
    </i>
  </rowItems>
  <colFields count="1">
    <field x="7"/>
  </colFields>
  <colItems count="7">
    <i>
      <x/>
    </i>
    <i>
      <x v="1"/>
    </i>
    <i>
      <x v="2"/>
    </i>
    <i>
      <x v="3"/>
    </i>
    <i>
      <x v="4"/>
    </i>
    <i>
      <x v="5"/>
    </i>
    <i t="grand">
      <x/>
    </i>
  </colItems>
  <dataFields count="1">
    <dataField name="Sum of Indicator 3: Improved sanitation facility" fld="7" showDataAs="percentOfRow" baseField="0" baseItem="0" numFmtId="9"/>
  </dataFields>
  <formats count="1">
    <format dxfId="16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566F-346A-4449-B705-08704773FBD5}">
  <dimension ref="A1:C13"/>
  <sheetViews>
    <sheetView workbookViewId="0">
      <selection activeCell="B17" sqref="B17"/>
    </sheetView>
  </sheetViews>
  <sheetFormatPr defaultRowHeight="14" x14ac:dyDescent="0.3"/>
  <cols>
    <col min="1" max="1" width="7.7265625" style="14" customWidth="1"/>
    <col min="2" max="2" width="95.6328125" style="14" customWidth="1"/>
    <col min="3" max="3" width="23.08984375" style="14" customWidth="1"/>
    <col min="4" max="16384" width="8.7265625" style="14"/>
  </cols>
  <sheetData>
    <row r="1" spans="1:3" ht="74.5" customHeight="1" thickBot="1" x14ac:dyDescent="0.35">
      <c r="A1" s="98" t="s">
        <v>340</v>
      </c>
      <c r="B1" s="99"/>
    </row>
    <row r="2" spans="1:3" ht="14.5" thickBot="1" x14ac:dyDescent="0.35">
      <c r="A2" s="3"/>
      <c r="B2" s="10"/>
    </row>
    <row r="3" spans="1:3" ht="14.5" thickBot="1" x14ac:dyDescent="0.35">
      <c r="A3" s="100" t="s">
        <v>81</v>
      </c>
      <c r="B3" s="101"/>
      <c r="C3" s="97" t="s">
        <v>342</v>
      </c>
    </row>
    <row r="4" spans="1:3" ht="21" customHeight="1" x14ac:dyDescent="0.3">
      <c r="A4" s="126">
        <v>1</v>
      </c>
      <c r="B4" s="129" t="s">
        <v>343</v>
      </c>
      <c r="C4" s="125"/>
    </row>
    <row r="5" spans="1:3" ht="42" x14ac:dyDescent="0.3">
      <c r="A5" s="126">
        <v>2</v>
      </c>
      <c r="B5" s="130" t="s">
        <v>344</v>
      </c>
      <c r="C5" s="125"/>
    </row>
    <row r="6" spans="1:3" ht="28" x14ac:dyDescent="0.3">
      <c r="A6" s="127">
        <v>3</v>
      </c>
      <c r="B6" s="131" t="s">
        <v>345</v>
      </c>
      <c r="C6" s="128"/>
    </row>
    <row r="7" spans="1:3" ht="20" customHeight="1" x14ac:dyDescent="0.3">
      <c r="A7" s="126">
        <v>4</v>
      </c>
      <c r="B7" s="130" t="s">
        <v>346</v>
      </c>
      <c r="C7" s="125"/>
    </row>
    <row r="8" spans="1:3" ht="42" x14ac:dyDescent="0.3">
      <c r="A8" s="126">
        <v>5</v>
      </c>
      <c r="B8" s="132" t="s">
        <v>347</v>
      </c>
      <c r="C8" s="128" t="s">
        <v>351</v>
      </c>
    </row>
    <row r="9" spans="1:3" ht="28" x14ac:dyDescent="0.3">
      <c r="A9" s="123">
        <v>6</v>
      </c>
      <c r="B9" s="133" t="s">
        <v>352</v>
      </c>
      <c r="C9" s="128" t="s">
        <v>351</v>
      </c>
    </row>
    <row r="10" spans="1:3" ht="28" x14ac:dyDescent="0.3">
      <c r="A10" s="124"/>
      <c r="B10" s="134" t="s">
        <v>348</v>
      </c>
      <c r="C10" s="125"/>
    </row>
    <row r="11" spans="1:3" ht="42" x14ac:dyDescent="0.3">
      <c r="A11" s="126">
        <v>7</v>
      </c>
      <c r="B11" s="135" t="s">
        <v>349</v>
      </c>
      <c r="C11" s="125"/>
    </row>
    <row r="12" spans="1:3" ht="28.5" thickBot="1" x14ac:dyDescent="0.35">
      <c r="A12" s="126">
        <v>8</v>
      </c>
      <c r="B12" s="136" t="s">
        <v>350</v>
      </c>
      <c r="C12" s="125"/>
    </row>
    <row r="13" spans="1:3" x14ac:dyDescent="0.3">
      <c r="B13" s="36"/>
    </row>
  </sheetData>
  <mergeCells count="3">
    <mergeCell ref="A1:B1"/>
    <mergeCell ref="A3:B3"/>
    <mergeCell ref="A9:A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74A9-56FD-416D-B6C0-3DB4038F1950}">
  <dimension ref="A1:I12"/>
  <sheetViews>
    <sheetView zoomScale="103" zoomScaleNormal="90" workbookViewId="0">
      <selection activeCell="J1" sqref="J1:J1048576"/>
    </sheetView>
  </sheetViews>
  <sheetFormatPr defaultRowHeight="14.5" x14ac:dyDescent="0.35"/>
  <cols>
    <col min="1" max="1" width="7.6328125" customWidth="1"/>
    <col min="2" max="2" width="47.7265625" customWidth="1"/>
    <col min="5" max="5" width="17.6328125" customWidth="1"/>
    <col min="6" max="6" width="20.08984375" customWidth="1"/>
    <col min="7" max="9" width="17.6328125" customWidth="1"/>
  </cols>
  <sheetData>
    <row r="1" spans="1:9" ht="41" customHeight="1" x14ac:dyDescent="0.35">
      <c r="A1" s="2" t="s">
        <v>76</v>
      </c>
      <c r="B1" s="3"/>
      <c r="C1" s="3"/>
      <c r="D1" s="3"/>
      <c r="E1" s="3"/>
      <c r="F1" s="3"/>
      <c r="G1" s="3"/>
      <c r="H1" s="3"/>
      <c r="I1" s="3"/>
    </row>
    <row r="2" spans="1:9" ht="41" customHeight="1" x14ac:dyDescent="0.35">
      <c r="A2" s="2" t="s">
        <v>107</v>
      </c>
      <c r="B2" s="102" t="s">
        <v>82</v>
      </c>
      <c r="C2" s="102"/>
      <c r="D2" s="83"/>
      <c r="E2" s="3"/>
      <c r="F2" s="3"/>
      <c r="G2" s="3"/>
      <c r="H2" s="3"/>
      <c r="I2" s="3"/>
    </row>
    <row r="3" spans="1:9" ht="26" x14ac:dyDescent="0.35">
      <c r="A3" s="43" t="s">
        <v>1</v>
      </c>
      <c r="B3" s="4" t="s">
        <v>0</v>
      </c>
      <c r="C3" s="4" t="s">
        <v>3</v>
      </c>
      <c r="D3" s="4" t="s">
        <v>75</v>
      </c>
      <c r="E3" s="5" t="s">
        <v>18</v>
      </c>
      <c r="F3" s="6" t="s">
        <v>19</v>
      </c>
      <c r="G3" s="7" t="s">
        <v>20</v>
      </c>
      <c r="H3" s="8" t="s">
        <v>21</v>
      </c>
      <c r="I3" s="9" t="s">
        <v>22</v>
      </c>
    </row>
    <row r="4" spans="1:9" ht="90" customHeight="1" x14ac:dyDescent="0.35">
      <c r="A4" s="44">
        <v>1</v>
      </c>
      <c r="B4" s="40" t="s">
        <v>103</v>
      </c>
      <c r="C4" s="46" t="s">
        <v>97</v>
      </c>
      <c r="D4" s="46" t="s">
        <v>328</v>
      </c>
      <c r="E4" s="40" t="s">
        <v>98</v>
      </c>
      <c r="F4" s="40" t="s">
        <v>99</v>
      </c>
      <c r="G4" s="40" t="s">
        <v>100</v>
      </c>
      <c r="H4" s="40" t="s">
        <v>101</v>
      </c>
      <c r="I4" s="40" t="s">
        <v>102</v>
      </c>
    </row>
    <row r="5" spans="1:9" ht="91.5" x14ac:dyDescent="0.35">
      <c r="A5" s="44">
        <v>2</v>
      </c>
      <c r="B5" s="40" t="s">
        <v>2</v>
      </c>
      <c r="C5" s="47" t="s">
        <v>4</v>
      </c>
      <c r="D5" s="47" t="s">
        <v>328</v>
      </c>
      <c r="E5" s="41" t="s">
        <v>90</v>
      </c>
      <c r="F5" s="41" t="s">
        <v>91</v>
      </c>
      <c r="G5" s="41" t="s">
        <v>89</v>
      </c>
      <c r="H5" s="41" t="s">
        <v>92</v>
      </c>
      <c r="I5" s="41" t="s">
        <v>93</v>
      </c>
    </row>
    <row r="6" spans="1:9" ht="99" customHeight="1" x14ac:dyDescent="0.35">
      <c r="A6" s="44">
        <v>3</v>
      </c>
      <c r="B6" s="40" t="s">
        <v>86</v>
      </c>
      <c r="C6" s="46" t="s">
        <v>97</v>
      </c>
      <c r="D6" s="46"/>
      <c r="E6" s="40" t="s">
        <v>298</v>
      </c>
      <c r="F6" s="40" t="s">
        <v>299</v>
      </c>
      <c r="G6" s="40" t="s">
        <v>300</v>
      </c>
      <c r="H6" s="40" t="s">
        <v>301</v>
      </c>
      <c r="I6" s="40" t="s">
        <v>302</v>
      </c>
    </row>
    <row r="7" spans="1:9" x14ac:dyDescent="0.35">
      <c r="A7" s="44">
        <v>4</v>
      </c>
      <c r="B7" s="40" t="s">
        <v>83</v>
      </c>
      <c r="C7" s="47" t="s">
        <v>4</v>
      </c>
      <c r="D7" s="47"/>
      <c r="E7" s="40" t="s">
        <v>16</v>
      </c>
      <c r="F7" s="40" t="s">
        <v>14</v>
      </c>
      <c r="G7" s="40" t="s">
        <v>13</v>
      </c>
      <c r="H7" s="40" t="s">
        <v>12</v>
      </c>
      <c r="I7" s="40" t="s">
        <v>11</v>
      </c>
    </row>
    <row r="8" spans="1:9" ht="26" x14ac:dyDescent="0.35">
      <c r="A8" s="44">
        <v>5</v>
      </c>
      <c r="B8" s="40" t="s">
        <v>84</v>
      </c>
      <c r="C8" s="47" t="s">
        <v>4</v>
      </c>
      <c r="D8" s="47"/>
      <c r="E8" s="40" t="s">
        <v>16</v>
      </c>
      <c r="F8" s="40" t="s">
        <v>14</v>
      </c>
      <c r="G8" s="40" t="s">
        <v>13</v>
      </c>
      <c r="H8" s="40" t="s">
        <v>12</v>
      </c>
      <c r="I8" s="40" t="s">
        <v>11</v>
      </c>
    </row>
    <row r="9" spans="1:9" ht="52" x14ac:dyDescent="0.35">
      <c r="A9" s="44">
        <v>6</v>
      </c>
      <c r="B9" s="40" t="s">
        <v>96</v>
      </c>
      <c r="C9" s="47" t="s">
        <v>4</v>
      </c>
      <c r="D9" s="47"/>
      <c r="E9" s="40" t="s">
        <v>6</v>
      </c>
      <c r="F9" s="40" t="s">
        <v>7</v>
      </c>
      <c r="G9" s="40" t="s">
        <v>8</v>
      </c>
      <c r="H9" s="40" t="s">
        <v>9</v>
      </c>
      <c r="I9" s="40" t="s">
        <v>10</v>
      </c>
    </row>
    <row r="10" spans="1:9" ht="26" x14ac:dyDescent="0.35">
      <c r="A10" s="44">
        <v>7</v>
      </c>
      <c r="B10" s="40" t="s">
        <v>87</v>
      </c>
      <c r="C10" s="47" t="s">
        <v>4</v>
      </c>
      <c r="D10" s="47"/>
      <c r="E10" s="40" t="s">
        <v>16</v>
      </c>
      <c r="F10" s="40" t="s">
        <v>17</v>
      </c>
      <c r="G10" s="40" t="s">
        <v>85</v>
      </c>
      <c r="H10" s="26"/>
      <c r="I10" s="42"/>
    </row>
    <row r="11" spans="1:9" x14ac:dyDescent="0.35">
      <c r="A11" s="44">
        <v>8</v>
      </c>
      <c r="B11" s="40" t="s">
        <v>88</v>
      </c>
      <c r="C11" s="47" t="s">
        <v>4</v>
      </c>
      <c r="D11" s="47"/>
      <c r="E11" s="40" t="s">
        <v>16</v>
      </c>
      <c r="F11" s="40" t="s">
        <v>17</v>
      </c>
      <c r="G11" s="40" t="s">
        <v>85</v>
      </c>
      <c r="H11" s="40"/>
      <c r="I11" s="40"/>
    </row>
    <row r="12" spans="1:9" ht="26" x14ac:dyDescent="0.35">
      <c r="A12" s="44">
        <v>9</v>
      </c>
      <c r="B12" s="40" t="s">
        <v>5</v>
      </c>
      <c r="C12" s="47" t="s">
        <v>4</v>
      </c>
      <c r="D12" s="47"/>
      <c r="E12" s="40" t="s">
        <v>11</v>
      </c>
      <c r="F12" s="40" t="s">
        <v>12</v>
      </c>
      <c r="G12" s="40" t="s">
        <v>13</v>
      </c>
      <c r="H12" s="40" t="s">
        <v>14</v>
      </c>
      <c r="I12" s="40" t="s">
        <v>16</v>
      </c>
    </row>
  </sheetData>
  <autoFilter ref="A3:I3" xr:uid="{6D6C0137-CBAF-4600-BCDB-AFCE7C508AF5}">
    <sortState xmlns:xlrd2="http://schemas.microsoft.com/office/spreadsheetml/2017/richdata2" ref="A4:I13">
      <sortCondition ref="A3"/>
    </sortState>
  </autoFilter>
  <mergeCells count="1">
    <mergeCell ref="B2:C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80B0B-28D1-42C4-BE30-5CBF0C717F05}">
  <dimension ref="A1:X203"/>
  <sheetViews>
    <sheetView zoomScale="70" zoomScaleNormal="70" workbookViewId="0"/>
  </sheetViews>
  <sheetFormatPr defaultRowHeight="14.5" x14ac:dyDescent="0.35"/>
  <cols>
    <col min="3" max="3" width="11.36328125" customWidth="1"/>
    <col min="4" max="4" width="11.26953125" customWidth="1"/>
    <col min="5" max="8" width="12.36328125" customWidth="1"/>
    <col min="9" max="9" width="16.90625" customWidth="1"/>
    <col min="10" max="10" width="18.6328125" bestFit="1" customWidth="1"/>
    <col min="11" max="11" width="14.26953125" customWidth="1"/>
    <col min="12" max="12" width="14.1796875" customWidth="1"/>
    <col min="13" max="13" width="52.90625" bestFit="1" customWidth="1"/>
    <col min="14" max="14" width="21" bestFit="1" customWidth="1"/>
    <col min="15" max="16" width="6.36328125" bestFit="1" customWidth="1"/>
    <col min="17" max="18" width="6" bestFit="1" customWidth="1"/>
    <col min="19" max="19" width="5" style="20" bestFit="1" customWidth="1"/>
    <col min="20" max="20" width="14.26953125" bestFit="1" customWidth="1"/>
  </cols>
  <sheetData>
    <row r="1" spans="1:24" ht="31" customHeight="1" thickBot="1" x14ac:dyDescent="0.4">
      <c r="A1" s="2" t="s">
        <v>104</v>
      </c>
    </row>
    <row r="2" spans="1:24" ht="26.5" customHeight="1" x14ac:dyDescent="0.35">
      <c r="A2" s="78"/>
      <c r="B2" s="77"/>
      <c r="C2" s="104" t="s">
        <v>294</v>
      </c>
      <c r="D2" s="104"/>
      <c r="E2" s="76"/>
      <c r="F2" s="103" t="s">
        <v>295</v>
      </c>
      <c r="G2" s="103"/>
      <c r="H2" s="76"/>
      <c r="M2" s="108" t="s">
        <v>4</v>
      </c>
      <c r="N2" s="105" t="s">
        <v>323</v>
      </c>
      <c r="O2" s="105"/>
      <c r="P2" s="105"/>
      <c r="Q2" s="105"/>
      <c r="R2" s="105"/>
      <c r="S2" s="75"/>
      <c r="T2" s="105" t="s">
        <v>322</v>
      </c>
      <c r="U2" s="105"/>
      <c r="V2" s="105"/>
      <c r="W2" s="105"/>
      <c r="X2" s="106"/>
    </row>
    <row r="3" spans="1:24" ht="50.5" customHeight="1" x14ac:dyDescent="0.35">
      <c r="A3" s="78" t="s">
        <v>23</v>
      </c>
      <c r="B3" s="77" t="s">
        <v>4</v>
      </c>
      <c r="C3" s="48" t="s">
        <v>105</v>
      </c>
      <c r="D3" s="48" t="s">
        <v>106</v>
      </c>
      <c r="E3" s="76" t="s">
        <v>321</v>
      </c>
      <c r="F3" s="45" t="s">
        <v>297</v>
      </c>
      <c r="G3" s="45" t="s">
        <v>303</v>
      </c>
      <c r="H3" s="76" t="s">
        <v>296</v>
      </c>
      <c r="M3" s="109"/>
      <c r="N3" s="11">
        <v>1</v>
      </c>
      <c r="O3" s="11">
        <v>2</v>
      </c>
      <c r="P3" s="11">
        <v>3</v>
      </c>
      <c r="Q3" s="71">
        <v>4</v>
      </c>
      <c r="R3" s="12">
        <v>5</v>
      </c>
      <c r="S3" s="58"/>
      <c r="T3" s="12">
        <v>1</v>
      </c>
      <c r="U3" s="73">
        <v>2</v>
      </c>
      <c r="V3" s="11">
        <v>3</v>
      </c>
      <c r="W3" s="11">
        <v>4</v>
      </c>
      <c r="X3" s="62">
        <v>5</v>
      </c>
    </row>
    <row r="4" spans="1:24" x14ac:dyDescent="0.35">
      <c r="A4" s="50" t="s">
        <v>24</v>
      </c>
      <c r="B4" s="12" t="s">
        <v>25</v>
      </c>
      <c r="C4" s="49" t="s">
        <v>107</v>
      </c>
      <c r="D4" s="49" t="s">
        <v>108</v>
      </c>
      <c r="E4" s="26">
        <f>IF(AND(C4="improved",D4="premise"),1,IF(AND(C4="improved",D4="&lt;30"),2,IF(AND(C4="improved",D4="&gt;30"),3,IF(C4="unimproved",4,IF(C4="surface",5,"")))))</f>
        <v>1</v>
      </c>
      <c r="F4" s="49" t="s">
        <v>107</v>
      </c>
      <c r="G4" s="49" t="s">
        <v>306</v>
      </c>
      <c r="H4" s="26">
        <f t="shared" ref="H4:H35" si="0">IF(AND(F4="improved",G4="not shared"),1,IF(AND(F4="improved",G4="&lt;20"),2,IF(AND(F4="improved",G4="&gt;20"),3,IF(F4="unimproved",4,IF(G4="&gt;50",4,IF(F4="open defecation",5,""))))))</f>
        <v>1</v>
      </c>
      <c r="I4" s="107" t="s">
        <v>308</v>
      </c>
      <c r="K4" s="107" t="s">
        <v>293</v>
      </c>
      <c r="M4" s="52" t="s">
        <v>25</v>
      </c>
      <c r="N4" s="51">
        <f>VLOOKUP($M4,$M$30:$R$49,2,0)</f>
        <v>0.19047619047619047</v>
      </c>
      <c r="O4" s="51">
        <f>VLOOKUP($M4,$M$30:$R$49,3,0)</f>
        <v>0.2857142857142857</v>
      </c>
      <c r="P4" s="51">
        <f>VLOOKUP($M4,$M$30:$R$49,4,0)</f>
        <v>0.14285714285714285</v>
      </c>
      <c r="Q4" s="72">
        <f>VLOOKUP($M4,$M$30:$R$49,5,0)</f>
        <v>0.38095238095238093</v>
      </c>
      <c r="R4" s="60">
        <f>VLOOKUP($M4,$M$30:$R$49,6,0)</f>
        <v>0</v>
      </c>
      <c r="S4" s="54"/>
      <c r="T4" s="55">
        <f>VLOOKUP($M4,$M$55:$R$74,2,0)</f>
        <v>0.27777777777777779</v>
      </c>
      <c r="U4" s="74">
        <f>VLOOKUP($M4,$M$55:$R$74,3,0)</f>
        <v>0.33333333333333331</v>
      </c>
      <c r="V4" s="55">
        <f>VLOOKUP($M4,$M$55:$R$74,4,0)</f>
        <v>0.16666666666666666</v>
      </c>
      <c r="W4" s="55">
        <f>VLOOKUP($M4,$M$55:$R$74,5,0)</f>
        <v>0.22222222222222221</v>
      </c>
      <c r="X4" s="64">
        <f>VLOOKUP($M4,$M$55:$R$74,6,0)</f>
        <v>0</v>
      </c>
    </row>
    <row r="5" spans="1:24" x14ac:dyDescent="0.35">
      <c r="A5" s="50" t="s">
        <v>26</v>
      </c>
      <c r="B5" s="12" t="s">
        <v>25</v>
      </c>
      <c r="C5" s="49" t="s">
        <v>107</v>
      </c>
      <c r="D5" s="49" t="s">
        <v>108</v>
      </c>
      <c r="E5" s="26">
        <f t="shared" ref="E5:E68" si="1">IF(AND(C5="improved",D5="premise"),1,IF(AND(C5="improved",D5="&lt;30"),2,IF(AND(C5="improved",D5="&gt;30"),3,IF(C5="unimproved",4,IF(C5="surface",5,"")))))</f>
        <v>1</v>
      </c>
      <c r="F5" s="49" t="s">
        <v>107</v>
      </c>
      <c r="G5" s="49" t="s">
        <v>306</v>
      </c>
      <c r="H5" s="26">
        <f t="shared" si="0"/>
        <v>1</v>
      </c>
      <c r="I5" s="107"/>
      <c r="K5" s="107"/>
      <c r="M5" s="52" t="s">
        <v>36</v>
      </c>
      <c r="N5" s="51">
        <f t="shared" ref="N5:N23" si="2">VLOOKUP($M5,$M$30:$R$49,2,0)</f>
        <v>0.4375</v>
      </c>
      <c r="O5" s="51">
        <f t="shared" ref="O5:O23" si="3">VLOOKUP($M5,$M$30:$R$49,3,0)</f>
        <v>0.125</v>
      </c>
      <c r="P5" s="51">
        <f t="shared" ref="P5:P23" si="4">VLOOKUP($M5,$M$30:$R$49,4,0)</f>
        <v>0.1875</v>
      </c>
      <c r="Q5" s="51">
        <f t="shared" ref="Q5:Q23" si="5">VLOOKUP($M5,$M$30:$R$49,5,0)</f>
        <v>0.25</v>
      </c>
      <c r="R5" s="51">
        <f t="shared" ref="R5:R23" si="6">VLOOKUP($M5,$M$30:$R$49,6,0)</f>
        <v>0</v>
      </c>
      <c r="S5" s="54"/>
      <c r="T5" s="63">
        <f t="shared" ref="T5:T23" si="7">VLOOKUP($M5,$M$55:$R$74,2,0)</f>
        <v>8.6956521739130432E-2</v>
      </c>
      <c r="U5" s="55">
        <f t="shared" ref="U5:U23" si="8">VLOOKUP($M5,$M$55:$R$74,3,0)</f>
        <v>0.34782608695652173</v>
      </c>
      <c r="V5" s="55">
        <f t="shared" ref="V5:V23" si="9">VLOOKUP($M5,$M$55:$R$74,4,0)</f>
        <v>0.39130434782608697</v>
      </c>
      <c r="W5" s="55">
        <f t="shared" ref="W5:W23" si="10">VLOOKUP($M5,$M$55:$R$74,5,0)</f>
        <v>0.17391304347826086</v>
      </c>
      <c r="X5" s="64">
        <f t="shared" ref="X5:X23" si="11">VLOOKUP($M5,$M$55:$R$74,6,0)</f>
        <v>0</v>
      </c>
    </row>
    <row r="6" spans="1:24" x14ac:dyDescent="0.35">
      <c r="A6" s="50" t="s">
        <v>27</v>
      </c>
      <c r="B6" s="12" t="s">
        <v>25</v>
      </c>
      <c r="C6" s="49" t="s">
        <v>107</v>
      </c>
      <c r="D6" s="49" t="s">
        <v>109</v>
      </c>
      <c r="E6" s="26">
        <f t="shared" si="1"/>
        <v>2</v>
      </c>
      <c r="F6" s="49" t="s">
        <v>107</v>
      </c>
      <c r="G6" s="49" t="s">
        <v>95</v>
      </c>
      <c r="H6" s="26">
        <f t="shared" si="0"/>
        <v>2</v>
      </c>
      <c r="I6" s="107"/>
      <c r="K6" s="107"/>
      <c r="M6" s="52" t="s">
        <v>46</v>
      </c>
      <c r="N6" s="51">
        <f t="shared" si="2"/>
        <v>0.53846153846153844</v>
      </c>
      <c r="O6" s="51">
        <f t="shared" si="3"/>
        <v>0.46153846153846156</v>
      </c>
      <c r="P6" s="51">
        <f t="shared" si="4"/>
        <v>0</v>
      </c>
      <c r="Q6" s="51">
        <f t="shared" si="5"/>
        <v>0</v>
      </c>
      <c r="R6" s="51">
        <f t="shared" si="6"/>
        <v>0</v>
      </c>
      <c r="S6" s="54"/>
      <c r="T6" s="63">
        <f t="shared" si="7"/>
        <v>0.18181818181818182</v>
      </c>
      <c r="U6" s="55">
        <f t="shared" si="8"/>
        <v>0.27272727272727271</v>
      </c>
      <c r="V6" s="55">
        <f t="shared" si="9"/>
        <v>0.13636363636363635</v>
      </c>
      <c r="W6" s="55">
        <f t="shared" si="10"/>
        <v>0.18181818181818182</v>
      </c>
      <c r="X6" s="64">
        <f t="shared" si="11"/>
        <v>0.22727272727272727</v>
      </c>
    </row>
    <row r="7" spans="1:24" x14ac:dyDescent="0.35">
      <c r="A7" s="50" t="s">
        <v>28</v>
      </c>
      <c r="B7" s="12" t="s">
        <v>25</v>
      </c>
      <c r="C7" s="49" t="s">
        <v>107</v>
      </c>
      <c r="D7" s="49" t="s">
        <v>108</v>
      </c>
      <c r="E7" s="26">
        <f t="shared" si="1"/>
        <v>1</v>
      </c>
      <c r="F7" s="49" t="s">
        <v>107</v>
      </c>
      <c r="G7" s="49" t="s">
        <v>95</v>
      </c>
      <c r="H7" s="26">
        <f t="shared" si="0"/>
        <v>2</v>
      </c>
      <c r="I7" s="107"/>
      <c r="K7" s="107"/>
      <c r="M7" s="52" t="s">
        <v>47</v>
      </c>
      <c r="N7" s="51">
        <f t="shared" si="2"/>
        <v>0.66666666666666663</v>
      </c>
      <c r="O7" s="51">
        <f t="shared" si="3"/>
        <v>0.33333333333333331</v>
      </c>
      <c r="P7" s="51">
        <f t="shared" si="4"/>
        <v>0</v>
      </c>
      <c r="Q7" s="51">
        <f t="shared" si="5"/>
        <v>0</v>
      </c>
      <c r="R7" s="51">
        <f t="shared" si="6"/>
        <v>0</v>
      </c>
      <c r="S7" s="54"/>
      <c r="T7" s="63">
        <f t="shared" si="7"/>
        <v>0.42857142857142855</v>
      </c>
      <c r="U7" s="55">
        <f t="shared" si="8"/>
        <v>0.5714285714285714</v>
      </c>
      <c r="V7" s="55">
        <f t="shared" si="9"/>
        <v>0</v>
      </c>
      <c r="W7" s="55">
        <f t="shared" si="10"/>
        <v>0</v>
      </c>
      <c r="X7" s="64">
        <f t="shared" si="11"/>
        <v>0</v>
      </c>
    </row>
    <row r="8" spans="1:24" x14ac:dyDescent="0.35">
      <c r="A8" s="50" t="s">
        <v>29</v>
      </c>
      <c r="B8" s="12" t="s">
        <v>25</v>
      </c>
      <c r="C8" s="49" t="s">
        <v>110</v>
      </c>
      <c r="D8" s="49" t="s">
        <v>111</v>
      </c>
      <c r="E8" s="26">
        <f t="shared" si="1"/>
        <v>4</v>
      </c>
      <c r="F8" s="49" t="s">
        <v>107</v>
      </c>
      <c r="G8" s="49" t="s">
        <v>306</v>
      </c>
      <c r="H8" s="26">
        <f t="shared" si="0"/>
        <v>1</v>
      </c>
      <c r="I8" s="107"/>
      <c r="K8" s="107"/>
      <c r="M8" s="52" t="s">
        <v>48</v>
      </c>
      <c r="N8" s="51">
        <f t="shared" si="2"/>
        <v>0.4375</v>
      </c>
      <c r="O8" s="51">
        <f t="shared" si="3"/>
        <v>0.125</v>
      </c>
      <c r="P8" s="51">
        <f t="shared" si="4"/>
        <v>0.1875</v>
      </c>
      <c r="Q8" s="51">
        <f t="shared" si="5"/>
        <v>0.25</v>
      </c>
      <c r="R8" s="51">
        <f t="shared" si="6"/>
        <v>0</v>
      </c>
      <c r="S8" s="54"/>
      <c r="T8" s="63">
        <f t="shared" si="7"/>
        <v>0.18181818181818182</v>
      </c>
      <c r="U8" s="55">
        <f t="shared" si="8"/>
        <v>0.18181818181818182</v>
      </c>
      <c r="V8" s="55">
        <f t="shared" si="9"/>
        <v>0.40909090909090912</v>
      </c>
      <c r="W8" s="55">
        <f t="shared" si="10"/>
        <v>0</v>
      </c>
      <c r="X8" s="64">
        <f t="shared" si="11"/>
        <v>0.22727272727272727</v>
      </c>
    </row>
    <row r="9" spans="1:24" x14ac:dyDescent="0.35">
      <c r="A9" s="50" t="s">
        <v>30</v>
      </c>
      <c r="B9" s="12" t="s">
        <v>25</v>
      </c>
      <c r="C9" s="49" t="s">
        <v>107</v>
      </c>
      <c r="D9" s="49" t="s">
        <v>109</v>
      </c>
      <c r="E9" s="26">
        <f t="shared" si="1"/>
        <v>2</v>
      </c>
      <c r="F9" s="49" t="s">
        <v>107</v>
      </c>
      <c r="G9" s="49" t="s">
        <v>95</v>
      </c>
      <c r="H9" s="26">
        <f t="shared" si="0"/>
        <v>2</v>
      </c>
      <c r="I9" s="107"/>
      <c r="K9" s="107"/>
      <c r="M9" s="52" t="s">
        <v>49</v>
      </c>
      <c r="N9" s="51">
        <f t="shared" si="2"/>
        <v>1</v>
      </c>
      <c r="O9" s="51">
        <f t="shared" si="3"/>
        <v>0</v>
      </c>
      <c r="P9" s="51">
        <f t="shared" si="4"/>
        <v>0</v>
      </c>
      <c r="Q9" s="51">
        <f t="shared" si="5"/>
        <v>0</v>
      </c>
      <c r="R9" s="51">
        <f t="shared" si="6"/>
        <v>0</v>
      </c>
      <c r="S9" s="54"/>
      <c r="T9" s="63">
        <f t="shared" si="7"/>
        <v>0.16666666666666666</v>
      </c>
      <c r="U9" s="55">
        <f t="shared" si="8"/>
        <v>8.3333333333333329E-2</v>
      </c>
      <c r="V9" s="55">
        <f t="shared" si="9"/>
        <v>0.375</v>
      </c>
      <c r="W9" s="55">
        <f t="shared" si="10"/>
        <v>0.16666666666666666</v>
      </c>
      <c r="X9" s="64">
        <f t="shared" si="11"/>
        <v>0.20833333333333334</v>
      </c>
    </row>
    <row r="10" spans="1:24" x14ac:dyDescent="0.35">
      <c r="A10" s="50" t="s">
        <v>31</v>
      </c>
      <c r="B10" s="12" t="s">
        <v>25</v>
      </c>
      <c r="C10" s="49" t="s">
        <v>107</v>
      </c>
      <c r="D10" s="49" t="s">
        <v>108</v>
      </c>
      <c r="E10" s="26">
        <f t="shared" si="1"/>
        <v>1</v>
      </c>
      <c r="F10" s="49" t="s">
        <v>110</v>
      </c>
      <c r="G10" s="49" t="s">
        <v>304</v>
      </c>
      <c r="H10" s="26">
        <f t="shared" si="0"/>
        <v>4</v>
      </c>
      <c r="I10" s="107"/>
      <c r="K10" s="107"/>
      <c r="M10" s="52" t="s">
        <v>50</v>
      </c>
      <c r="N10" s="51">
        <f t="shared" si="2"/>
        <v>0.22727272727272727</v>
      </c>
      <c r="O10" s="51">
        <f t="shared" si="3"/>
        <v>9.0909090909090912E-2</v>
      </c>
      <c r="P10" s="51">
        <f t="shared" si="4"/>
        <v>0.13636363636363635</v>
      </c>
      <c r="Q10" s="51">
        <f t="shared" si="5"/>
        <v>0.54545454545454541</v>
      </c>
      <c r="R10" s="51">
        <f t="shared" si="6"/>
        <v>0</v>
      </c>
      <c r="S10" s="54"/>
      <c r="T10" s="63">
        <f t="shared" si="7"/>
        <v>0.31578947368421051</v>
      </c>
      <c r="U10" s="55">
        <f t="shared" si="8"/>
        <v>0.10526315789473684</v>
      </c>
      <c r="V10" s="55">
        <f t="shared" si="9"/>
        <v>0.15789473684210525</v>
      </c>
      <c r="W10" s="55">
        <f t="shared" si="10"/>
        <v>0.42105263157894735</v>
      </c>
      <c r="X10" s="64">
        <f t="shared" si="11"/>
        <v>0</v>
      </c>
    </row>
    <row r="11" spans="1:24" x14ac:dyDescent="0.35">
      <c r="A11" s="50" t="s">
        <v>32</v>
      </c>
      <c r="B11" s="12" t="s">
        <v>25</v>
      </c>
      <c r="C11" s="49" t="s">
        <v>107</v>
      </c>
      <c r="D11" s="49" t="s">
        <v>111</v>
      </c>
      <c r="E11" s="26">
        <f t="shared" si="1"/>
        <v>3</v>
      </c>
      <c r="F11" s="49" t="s">
        <v>107</v>
      </c>
      <c r="G11" s="49" t="s">
        <v>306</v>
      </c>
      <c r="H11" s="26">
        <f t="shared" si="0"/>
        <v>1</v>
      </c>
      <c r="I11" s="107"/>
      <c r="K11" s="107"/>
      <c r="M11" s="52" t="s">
        <v>51</v>
      </c>
      <c r="N11" s="51">
        <f t="shared" si="2"/>
        <v>0.25</v>
      </c>
      <c r="O11" s="51">
        <f t="shared" si="3"/>
        <v>0.3</v>
      </c>
      <c r="P11" s="51">
        <f t="shared" si="4"/>
        <v>0</v>
      </c>
      <c r="Q11" s="51">
        <f t="shared" si="5"/>
        <v>0.2</v>
      </c>
      <c r="R11" s="51">
        <f t="shared" si="6"/>
        <v>0.25</v>
      </c>
      <c r="S11" s="54"/>
      <c r="T11" s="63">
        <f t="shared" si="7"/>
        <v>0.63636363636363635</v>
      </c>
      <c r="U11" s="55">
        <f t="shared" si="8"/>
        <v>0.36363636363636365</v>
      </c>
      <c r="V11" s="55">
        <f t="shared" si="9"/>
        <v>0</v>
      </c>
      <c r="W11" s="55">
        <f t="shared" si="10"/>
        <v>0</v>
      </c>
      <c r="X11" s="64">
        <f t="shared" si="11"/>
        <v>0</v>
      </c>
    </row>
    <row r="12" spans="1:24" x14ac:dyDescent="0.35">
      <c r="A12" s="50" t="s">
        <v>33</v>
      </c>
      <c r="B12" s="12" t="s">
        <v>25</v>
      </c>
      <c r="C12" s="49" t="s">
        <v>107</v>
      </c>
      <c r="D12" s="49" t="s">
        <v>109</v>
      </c>
      <c r="E12" s="26">
        <f t="shared" si="1"/>
        <v>2</v>
      </c>
      <c r="F12" s="49" t="s">
        <v>107</v>
      </c>
      <c r="G12" s="49" t="s">
        <v>305</v>
      </c>
      <c r="H12" s="26">
        <f t="shared" si="0"/>
        <v>3</v>
      </c>
      <c r="I12" s="107"/>
      <c r="K12" s="107"/>
      <c r="M12" s="52" t="s">
        <v>52</v>
      </c>
      <c r="N12" s="51">
        <f t="shared" si="2"/>
        <v>0.21739130434782608</v>
      </c>
      <c r="O12" s="51">
        <f t="shared" si="3"/>
        <v>8.6956521739130432E-2</v>
      </c>
      <c r="P12" s="51">
        <f t="shared" si="4"/>
        <v>0.13043478260869565</v>
      </c>
      <c r="Q12" s="51">
        <f t="shared" si="5"/>
        <v>0.34782608695652173</v>
      </c>
      <c r="R12" s="51">
        <f t="shared" si="6"/>
        <v>0.21739130434782608</v>
      </c>
      <c r="S12" s="54"/>
      <c r="T12" s="63">
        <f t="shared" si="7"/>
        <v>0.11538461538461539</v>
      </c>
      <c r="U12" s="55">
        <f t="shared" si="8"/>
        <v>0.15384615384615385</v>
      </c>
      <c r="V12" s="55">
        <f t="shared" si="9"/>
        <v>0.23076923076923078</v>
      </c>
      <c r="W12" s="55">
        <f t="shared" si="10"/>
        <v>0.30769230769230771</v>
      </c>
      <c r="X12" s="64">
        <f t="shared" si="11"/>
        <v>0.19230769230769232</v>
      </c>
    </row>
    <row r="13" spans="1:24" x14ac:dyDescent="0.35">
      <c r="A13" s="50" t="s">
        <v>34</v>
      </c>
      <c r="B13" s="12" t="s">
        <v>25</v>
      </c>
      <c r="C13" s="49" t="s">
        <v>110</v>
      </c>
      <c r="D13" s="49" t="s">
        <v>109</v>
      </c>
      <c r="E13" s="26">
        <f t="shared" si="1"/>
        <v>4</v>
      </c>
      <c r="F13" s="49" t="s">
        <v>107</v>
      </c>
      <c r="G13" s="49" t="s">
        <v>306</v>
      </c>
      <c r="H13" s="26">
        <f t="shared" si="0"/>
        <v>1</v>
      </c>
      <c r="I13" s="107"/>
      <c r="K13" s="107"/>
      <c r="M13" s="52" t="s">
        <v>53</v>
      </c>
      <c r="N13" s="51">
        <f t="shared" si="2"/>
        <v>0.16666666666666666</v>
      </c>
      <c r="O13" s="51">
        <f t="shared" si="3"/>
        <v>0.16666666666666666</v>
      </c>
      <c r="P13" s="51">
        <f t="shared" si="4"/>
        <v>0.125</v>
      </c>
      <c r="Q13" s="51">
        <f t="shared" si="5"/>
        <v>0.33333333333333331</v>
      </c>
      <c r="R13" s="51">
        <f t="shared" si="6"/>
        <v>0.20833333333333334</v>
      </c>
      <c r="S13" s="54"/>
      <c r="T13" s="63">
        <f t="shared" si="7"/>
        <v>0.46666666666666667</v>
      </c>
      <c r="U13" s="55">
        <f t="shared" si="8"/>
        <v>0.13333333333333333</v>
      </c>
      <c r="V13" s="55">
        <f t="shared" si="9"/>
        <v>0.4</v>
      </c>
      <c r="W13" s="55">
        <f t="shared" si="10"/>
        <v>0</v>
      </c>
      <c r="X13" s="64">
        <f t="shared" si="11"/>
        <v>0</v>
      </c>
    </row>
    <row r="14" spans="1:24" x14ac:dyDescent="0.35">
      <c r="A14" s="50" t="s">
        <v>35</v>
      </c>
      <c r="B14" s="12" t="s">
        <v>36</v>
      </c>
      <c r="C14" s="49" t="s">
        <v>107</v>
      </c>
      <c r="D14" s="49" t="s">
        <v>108</v>
      </c>
      <c r="E14" s="26">
        <f t="shared" si="1"/>
        <v>1</v>
      </c>
      <c r="F14" s="49" t="s">
        <v>107</v>
      </c>
      <c r="G14" s="49" t="s">
        <v>305</v>
      </c>
      <c r="H14" s="26">
        <f t="shared" si="0"/>
        <v>3</v>
      </c>
      <c r="I14" s="107"/>
      <c r="K14" s="107"/>
      <c r="M14" s="52" t="s">
        <v>54</v>
      </c>
      <c r="N14" s="51">
        <f t="shared" si="2"/>
        <v>0.10714285714285714</v>
      </c>
      <c r="O14" s="51">
        <f t="shared" si="3"/>
        <v>0.14285714285714285</v>
      </c>
      <c r="P14" s="51">
        <f t="shared" si="4"/>
        <v>0.10714285714285714</v>
      </c>
      <c r="Q14" s="51">
        <f t="shared" si="5"/>
        <v>0.2857142857142857</v>
      </c>
      <c r="R14" s="51">
        <f t="shared" si="6"/>
        <v>0.35714285714285715</v>
      </c>
      <c r="S14" s="54"/>
      <c r="T14" s="63">
        <f t="shared" si="7"/>
        <v>0.17391304347826086</v>
      </c>
      <c r="U14" s="55">
        <f t="shared" si="8"/>
        <v>0.17391304347826086</v>
      </c>
      <c r="V14" s="55">
        <f t="shared" si="9"/>
        <v>0.2608695652173913</v>
      </c>
      <c r="W14" s="55">
        <f t="shared" si="10"/>
        <v>0.17391304347826086</v>
      </c>
      <c r="X14" s="64">
        <f t="shared" si="11"/>
        <v>0.21739130434782608</v>
      </c>
    </row>
    <row r="15" spans="1:24" x14ac:dyDescent="0.35">
      <c r="A15" s="50" t="s">
        <v>37</v>
      </c>
      <c r="B15" s="12" t="s">
        <v>36</v>
      </c>
      <c r="C15" s="49" t="s">
        <v>107</v>
      </c>
      <c r="D15" s="49" t="s">
        <v>109</v>
      </c>
      <c r="E15" s="26">
        <f t="shared" si="1"/>
        <v>2</v>
      </c>
      <c r="F15" s="49" t="s">
        <v>107</v>
      </c>
      <c r="G15" s="49" t="s">
        <v>95</v>
      </c>
      <c r="H15" s="26">
        <f t="shared" si="0"/>
        <v>2</v>
      </c>
      <c r="I15" s="107"/>
      <c r="K15" s="107"/>
      <c r="M15" s="52" t="s">
        <v>55</v>
      </c>
      <c r="N15" s="51">
        <f t="shared" si="2"/>
        <v>0.18181818181818182</v>
      </c>
      <c r="O15" s="51">
        <f t="shared" si="3"/>
        <v>0.18181818181818182</v>
      </c>
      <c r="P15" s="51">
        <f t="shared" si="4"/>
        <v>0.40909090909090912</v>
      </c>
      <c r="Q15" s="51">
        <f t="shared" si="5"/>
        <v>0</v>
      </c>
      <c r="R15" s="51">
        <f t="shared" si="6"/>
        <v>0.22727272727272727</v>
      </c>
      <c r="S15" s="54"/>
      <c r="T15" s="63">
        <f t="shared" si="7"/>
        <v>0.16</v>
      </c>
      <c r="U15" s="55">
        <f t="shared" si="8"/>
        <v>0.08</v>
      </c>
      <c r="V15" s="55">
        <f t="shared" si="9"/>
        <v>0.24</v>
      </c>
      <c r="W15" s="55">
        <f t="shared" si="10"/>
        <v>0.32</v>
      </c>
      <c r="X15" s="64">
        <f t="shared" si="11"/>
        <v>0.2</v>
      </c>
    </row>
    <row r="16" spans="1:24" x14ac:dyDescent="0.35">
      <c r="A16" s="50" t="s">
        <v>38</v>
      </c>
      <c r="B16" s="12" t="s">
        <v>36</v>
      </c>
      <c r="C16" s="49" t="s">
        <v>107</v>
      </c>
      <c r="D16" s="49" t="s">
        <v>108</v>
      </c>
      <c r="E16" s="26">
        <f t="shared" si="1"/>
        <v>1</v>
      </c>
      <c r="F16" s="49" t="s">
        <v>107</v>
      </c>
      <c r="G16" s="49" t="s">
        <v>306</v>
      </c>
      <c r="H16" s="26">
        <f t="shared" si="0"/>
        <v>1</v>
      </c>
      <c r="I16" s="107"/>
      <c r="K16" s="107"/>
      <c r="M16" s="52" t="s">
        <v>56</v>
      </c>
      <c r="N16" s="51">
        <f t="shared" si="2"/>
        <v>0.18181818181818182</v>
      </c>
      <c r="O16" s="51">
        <f t="shared" si="3"/>
        <v>0.18181818181818182</v>
      </c>
      <c r="P16" s="51">
        <f t="shared" si="4"/>
        <v>0.40909090909090912</v>
      </c>
      <c r="Q16" s="51">
        <f t="shared" si="5"/>
        <v>0</v>
      </c>
      <c r="R16" s="51">
        <f t="shared" si="6"/>
        <v>0.22727272727272727</v>
      </c>
      <c r="S16" s="54"/>
      <c r="T16" s="63">
        <f t="shared" si="7"/>
        <v>0.29411764705882354</v>
      </c>
      <c r="U16" s="55">
        <f t="shared" si="8"/>
        <v>0.35294117647058826</v>
      </c>
      <c r="V16" s="55">
        <f t="shared" si="9"/>
        <v>0.35294117647058826</v>
      </c>
      <c r="W16" s="55">
        <f t="shared" si="10"/>
        <v>0</v>
      </c>
      <c r="X16" s="64">
        <f t="shared" si="11"/>
        <v>0</v>
      </c>
    </row>
    <row r="17" spans="1:24" x14ac:dyDescent="0.35">
      <c r="A17" s="50" t="s">
        <v>39</v>
      </c>
      <c r="B17" s="12" t="s">
        <v>36</v>
      </c>
      <c r="C17" s="49" t="s">
        <v>107</v>
      </c>
      <c r="D17" s="49" t="s">
        <v>108</v>
      </c>
      <c r="E17" s="26">
        <f t="shared" si="1"/>
        <v>1</v>
      </c>
      <c r="F17" s="49" t="s">
        <v>107</v>
      </c>
      <c r="G17" s="49" t="s">
        <v>95</v>
      </c>
      <c r="H17" s="26">
        <f t="shared" si="0"/>
        <v>2</v>
      </c>
      <c r="I17" s="107"/>
      <c r="K17" s="107"/>
      <c r="M17" s="52" t="s">
        <v>57</v>
      </c>
      <c r="N17" s="51">
        <f t="shared" si="2"/>
        <v>5.2631578947368418E-2</v>
      </c>
      <c r="O17" s="51">
        <f t="shared" si="3"/>
        <v>0</v>
      </c>
      <c r="P17" s="51">
        <f t="shared" si="4"/>
        <v>7.8947368421052627E-2</v>
      </c>
      <c r="Q17" s="51">
        <f t="shared" si="5"/>
        <v>0.21052631578947367</v>
      </c>
      <c r="R17" s="51">
        <f t="shared" si="6"/>
        <v>0.65789473684210531</v>
      </c>
      <c r="S17" s="54"/>
      <c r="T17" s="63">
        <f t="shared" si="7"/>
        <v>0.2</v>
      </c>
      <c r="U17" s="55">
        <f t="shared" si="8"/>
        <v>0.3</v>
      </c>
      <c r="V17" s="55">
        <f t="shared" si="9"/>
        <v>0.3</v>
      </c>
      <c r="W17" s="55">
        <f t="shared" si="10"/>
        <v>0.2</v>
      </c>
      <c r="X17" s="64">
        <f t="shared" si="11"/>
        <v>0</v>
      </c>
    </row>
    <row r="18" spans="1:24" x14ac:dyDescent="0.35">
      <c r="A18" s="50" t="s">
        <v>40</v>
      </c>
      <c r="B18" s="12" t="s">
        <v>36</v>
      </c>
      <c r="C18" s="49" t="s">
        <v>107</v>
      </c>
      <c r="D18" s="49" t="s">
        <v>108</v>
      </c>
      <c r="E18" s="26">
        <f t="shared" si="1"/>
        <v>1</v>
      </c>
      <c r="F18" s="49" t="s">
        <v>110</v>
      </c>
      <c r="G18" s="49" t="s">
        <v>304</v>
      </c>
      <c r="H18" s="26">
        <f t="shared" si="0"/>
        <v>4</v>
      </c>
      <c r="I18" s="107"/>
      <c r="K18" s="107"/>
      <c r="M18" s="52" t="s">
        <v>58</v>
      </c>
      <c r="N18" s="51">
        <f t="shared" si="2"/>
        <v>0.21739130434782608</v>
      </c>
      <c r="O18" s="51">
        <f t="shared" si="3"/>
        <v>8.6956521739130432E-2</v>
      </c>
      <c r="P18" s="51">
        <f t="shared" si="4"/>
        <v>0.13043478260869565</v>
      </c>
      <c r="Q18" s="51">
        <f t="shared" si="5"/>
        <v>0.34782608695652173</v>
      </c>
      <c r="R18" s="51">
        <f t="shared" si="6"/>
        <v>0.21739130434782608</v>
      </c>
      <c r="S18" s="54"/>
      <c r="T18" s="63">
        <f t="shared" si="7"/>
        <v>0.31578947368421051</v>
      </c>
      <c r="U18" s="55">
        <f t="shared" si="8"/>
        <v>0.10526315789473684</v>
      </c>
      <c r="V18" s="55">
        <f t="shared" si="9"/>
        <v>0.31578947368421051</v>
      </c>
      <c r="W18" s="55">
        <f t="shared" si="10"/>
        <v>0</v>
      </c>
      <c r="X18" s="64">
        <f t="shared" si="11"/>
        <v>0.26315789473684209</v>
      </c>
    </row>
    <row r="19" spans="1:24" x14ac:dyDescent="0.35">
      <c r="A19" s="50" t="s">
        <v>41</v>
      </c>
      <c r="B19" s="12" t="s">
        <v>36</v>
      </c>
      <c r="C19" s="49" t="s">
        <v>107</v>
      </c>
      <c r="D19" s="49" t="s">
        <v>108</v>
      </c>
      <c r="E19" s="26">
        <f t="shared" si="1"/>
        <v>1</v>
      </c>
      <c r="F19" s="49" t="s">
        <v>107</v>
      </c>
      <c r="G19" s="49" t="s">
        <v>305</v>
      </c>
      <c r="H19" s="26">
        <f t="shared" si="0"/>
        <v>3</v>
      </c>
      <c r="I19" s="107"/>
      <c r="K19" s="107"/>
      <c r="M19" s="52" t="s">
        <v>59</v>
      </c>
      <c r="N19" s="51">
        <f t="shared" si="2"/>
        <v>0.18181818181818182</v>
      </c>
      <c r="O19" s="51">
        <f t="shared" si="3"/>
        <v>0.18181818181818182</v>
      </c>
      <c r="P19" s="51">
        <f t="shared" si="4"/>
        <v>0.40909090909090912</v>
      </c>
      <c r="Q19" s="51">
        <f t="shared" si="5"/>
        <v>0</v>
      </c>
      <c r="R19" s="51">
        <f t="shared" si="6"/>
        <v>0.22727272727272727</v>
      </c>
      <c r="S19" s="54"/>
      <c r="T19" s="63">
        <f t="shared" si="7"/>
        <v>0.13043478260869565</v>
      </c>
      <c r="U19" s="55">
        <f t="shared" si="8"/>
        <v>0.2608695652173913</v>
      </c>
      <c r="V19" s="55">
        <f t="shared" si="9"/>
        <v>0.39130434782608697</v>
      </c>
      <c r="W19" s="55">
        <f t="shared" si="10"/>
        <v>0</v>
      </c>
      <c r="X19" s="64">
        <f t="shared" si="11"/>
        <v>0.21739130434782608</v>
      </c>
    </row>
    <row r="20" spans="1:24" x14ac:dyDescent="0.35">
      <c r="A20" s="50" t="s">
        <v>42</v>
      </c>
      <c r="B20" s="12" t="s">
        <v>36</v>
      </c>
      <c r="C20" s="49" t="s">
        <v>110</v>
      </c>
      <c r="D20" s="49" t="s">
        <v>109</v>
      </c>
      <c r="E20" s="26">
        <f t="shared" si="1"/>
        <v>4</v>
      </c>
      <c r="F20" s="49" t="s">
        <v>107</v>
      </c>
      <c r="G20" s="49" t="s">
        <v>95</v>
      </c>
      <c r="H20" s="26">
        <f t="shared" si="0"/>
        <v>2</v>
      </c>
      <c r="I20" s="107"/>
      <c r="K20" s="107"/>
      <c r="M20" s="52" t="s">
        <v>60</v>
      </c>
      <c r="N20" s="51">
        <f t="shared" si="2"/>
        <v>0.3</v>
      </c>
      <c r="O20" s="51">
        <f t="shared" si="3"/>
        <v>0.1</v>
      </c>
      <c r="P20" s="51">
        <f t="shared" si="4"/>
        <v>0.15</v>
      </c>
      <c r="Q20" s="51">
        <f t="shared" si="5"/>
        <v>0.2</v>
      </c>
      <c r="R20" s="51">
        <f t="shared" si="6"/>
        <v>0.25</v>
      </c>
      <c r="S20" s="54"/>
      <c r="T20" s="63">
        <f t="shared" si="7"/>
        <v>0.27777777777777779</v>
      </c>
      <c r="U20" s="55">
        <f t="shared" si="8"/>
        <v>0.33333333333333331</v>
      </c>
      <c r="V20" s="55">
        <f t="shared" si="9"/>
        <v>0.16666666666666666</v>
      </c>
      <c r="W20" s="55">
        <f t="shared" si="10"/>
        <v>0.22222222222222221</v>
      </c>
      <c r="X20" s="64">
        <f t="shared" si="11"/>
        <v>0</v>
      </c>
    </row>
    <row r="21" spans="1:24" x14ac:dyDescent="0.35">
      <c r="A21" s="50" t="s">
        <v>43</v>
      </c>
      <c r="B21" s="12" t="s">
        <v>36</v>
      </c>
      <c r="C21" s="49" t="s">
        <v>107</v>
      </c>
      <c r="D21" s="49" t="s">
        <v>111</v>
      </c>
      <c r="E21" s="26">
        <f t="shared" si="1"/>
        <v>3</v>
      </c>
      <c r="F21" s="49" t="s">
        <v>107</v>
      </c>
      <c r="G21" s="49" t="s">
        <v>306</v>
      </c>
      <c r="H21" s="26">
        <f t="shared" si="0"/>
        <v>1</v>
      </c>
      <c r="I21" s="107"/>
      <c r="K21" s="107"/>
      <c r="M21" s="52" t="s">
        <v>61</v>
      </c>
      <c r="N21" s="51">
        <f t="shared" si="2"/>
        <v>0.14285714285714285</v>
      </c>
      <c r="O21" s="51">
        <f t="shared" si="3"/>
        <v>0.38095238095238093</v>
      </c>
      <c r="P21" s="51">
        <f t="shared" si="4"/>
        <v>0.2857142857142857</v>
      </c>
      <c r="Q21" s="51">
        <f t="shared" si="5"/>
        <v>0.19047619047619047</v>
      </c>
      <c r="R21" s="51">
        <f t="shared" si="6"/>
        <v>0</v>
      </c>
      <c r="S21" s="54"/>
      <c r="T21" s="63">
        <f t="shared" si="7"/>
        <v>0.4</v>
      </c>
      <c r="U21" s="55">
        <f t="shared" si="8"/>
        <v>0.4</v>
      </c>
      <c r="V21" s="55">
        <f t="shared" si="9"/>
        <v>0.2</v>
      </c>
      <c r="W21" s="55">
        <f t="shared" si="10"/>
        <v>0</v>
      </c>
      <c r="X21" s="64">
        <f t="shared" si="11"/>
        <v>0</v>
      </c>
    </row>
    <row r="22" spans="1:24" x14ac:dyDescent="0.35">
      <c r="A22" s="50" t="s">
        <v>44</v>
      </c>
      <c r="B22" s="12" t="s">
        <v>36</v>
      </c>
      <c r="C22" s="49" t="s">
        <v>107</v>
      </c>
      <c r="D22" s="49" t="s">
        <v>108</v>
      </c>
      <c r="E22" s="26">
        <f t="shared" si="1"/>
        <v>1</v>
      </c>
      <c r="F22" s="49" t="s">
        <v>107</v>
      </c>
      <c r="G22" s="49" t="s">
        <v>95</v>
      </c>
      <c r="H22" s="26">
        <f t="shared" si="0"/>
        <v>2</v>
      </c>
      <c r="I22" s="107"/>
      <c r="K22" s="107"/>
      <c r="M22" s="52" t="s">
        <v>62</v>
      </c>
      <c r="N22" s="51">
        <f t="shared" si="2"/>
        <v>0.4375</v>
      </c>
      <c r="O22" s="51">
        <f t="shared" si="3"/>
        <v>0.125</v>
      </c>
      <c r="P22" s="51">
        <f t="shared" si="4"/>
        <v>0.1875</v>
      </c>
      <c r="Q22" s="51">
        <f t="shared" si="5"/>
        <v>0.25</v>
      </c>
      <c r="R22" s="51">
        <f t="shared" si="6"/>
        <v>0</v>
      </c>
      <c r="S22" s="54"/>
      <c r="T22" s="63">
        <f t="shared" si="7"/>
        <v>0.19047619047619047</v>
      </c>
      <c r="U22" s="55">
        <f t="shared" si="8"/>
        <v>0.2857142857142857</v>
      </c>
      <c r="V22" s="55">
        <f t="shared" si="9"/>
        <v>0.2857142857142857</v>
      </c>
      <c r="W22" s="55">
        <f t="shared" si="10"/>
        <v>0</v>
      </c>
      <c r="X22" s="64">
        <f t="shared" si="11"/>
        <v>0.23809523809523808</v>
      </c>
    </row>
    <row r="23" spans="1:24" ht="15" thickBot="1" x14ac:dyDescent="0.4">
      <c r="A23" s="50" t="s">
        <v>45</v>
      </c>
      <c r="B23" s="12" t="s">
        <v>36</v>
      </c>
      <c r="C23" s="49" t="s">
        <v>107</v>
      </c>
      <c r="D23" s="49" t="s">
        <v>108</v>
      </c>
      <c r="E23" s="26">
        <f t="shared" si="1"/>
        <v>1</v>
      </c>
      <c r="F23" s="49" t="s">
        <v>107</v>
      </c>
      <c r="G23" s="49" t="s">
        <v>305</v>
      </c>
      <c r="H23" s="26">
        <f t="shared" si="0"/>
        <v>3</v>
      </c>
      <c r="I23" s="107"/>
      <c r="K23" s="107"/>
      <c r="M23" s="68" t="s">
        <v>63</v>
      </c>
      <c r="N23" s="69">
        <f t="shared" si="2"/>
        <v>0.08</v>
      </c>
      <c r="O23" s="69">
        <f t="shared" si="3"/>
        <v>0.32</v>
      </c>
      <c r="P23" s="69">
        <f t="shared" si="4"/>
        <v>0.24</v>
      </c>
      <c r="Q23" s="69">
        <f t="shared" si="5"/>
        <v>0.16</v>
      </c>
      <c r="R23" s="69">
        <f t="shared" si="6"/>
        <v>0.2</v>
      </c>
      <c r="S23" s="70"/>
      <c r="T23" s="65">
        <f t="shared" si="7"/>
        <v>0.3</v>
      </c>
      <c r="U23" s="66">
        <f t="shared" si="8"/>
        <v>0.1</v>
      </c>
      <c r="V23" s="66">
        <f t="shared" si="9"/>
        <v>0.15</v>
      </c>
      <c r="W23" s="66">
        <f t="shared" si="10"/>
        <v>0.2</v>
      </c>
      <c r="X23" s="67">
        <f t="shared" si="11"/>
        <v>0.25</v>
      </c>
    </row>
    <row r="24" spans="1:24" x14ac:dyDescent="0.35">
      <c r="A24" s="50" t="s">
        <v>113</v>
      </c>
      <c r="B24" s="12" t="s">
        <v>46</v>
      </c>
      <c r="C24" s="49" t="s">
        <v>107</v>
      </c>
      <c r="D24" s="49" t="s">
        <v>109</v>
      </c>
      <c r="E24" s="53">
        <f t="shared" si="1"/>
        <v>2</v>
      </c>
      <c r="F24" s="49" t="s">
        <v>107</v>
      </c>
      <c r="G24" s="49" t="s">
        <v>95</v>
      </c>
      <c r="H24" s="26">
        <f t="shared" si="0"/>
        <v>2</v>
      </c>
      <c r="I24" s="107"/>
      <c r="K24" s="107"/>
    </row>
    <row r="25" spans="1:24" x14ac:dyDescent="0.35">
      <c r="A25" s="50" t="s">
        <v>114</v>
      </c>
      <c r="B25" s="12" t="s">
        <v>46</v>
      </c>
      <c r="C25" s="49" t="s">
        <v>107</v>
      </c>
      <c r="D25" s="49" t="s">
        <v>109</v>
      </c>
      <c r="E25" s="53">
        <f t="shared" si="1"/>
        <v>2</v>
      </c>
      <c r="F25" s="49" t="s">
        <v>107</v>
      </c>
      <c r="G25" s="49" t="s">
        <v>306</v>
      </c>
      <c r="H25" s="26">
        <f t="shared" si="0"/>
        <v>1</v>
      </c>
      <c r="I25" s="107"/>
      <c r="K25" s="107"/>
    </row>
    <row r="26" spans="1:24" x14ac:dyDescent="0.35">
      <c r="A26" s="50" t="s">
        <v>115</v>
      </c>
      <c r="B26" s="12" t="s">
        <v>46</v>
      </c>
      <c r="C26" s="49" t="s">
        <v>107</v>
      </c>
      <c r="D26" s="49" t="s">
        <v>109</v>
      </c>
      <c r="E26" s="53">
        <f t="shared" si="1"/>
        <v>2</v>
      </c>
      <c r="F26" s="49" t="s">
        <v>107</v>
      </c>
      <c r="G26" s="49" t="s">
        <v>95</v>
      </c>
      <c r="H26" s="26">
        <f t="shared" si="0"/>
        <v>2</v>
      </c>
      <c r="I26" s="107"/>
      <c r="K26" s="107"/>
    </row>
    <row r="27" spans="1:24" x14ac:dyDescent="0.35">
      <c r="A27" s="50" t="s">
        <v>116</v>
      </c>
      <c r="B27" s="12" t="s">
        <v>46</v>
      </c>
      <c r="C27" s="49" t="s">
        <v>107</v>
      </c>
      <c r="D27" s="49" t="s">
        <v>108</v>
      </c>
      <c r="E27" s="53">
        <f t="shared" si="1"/>
        <v>1</v>
      </c>
      <c r="F27" s="49" t="s">
        <v>110</v>
      </c>
      <c r="G27" s="49" t="s">
        <v>95</v>
      </c>
      <c r="H27" s="26">
        <f t="shared" si="0"/>
        <v>4</v>
      </c>
      <c r="I27" s="107"/>
      <c r="K27" s="107"/>
      <c r="S27"/>
    </row>
    <row r="28" spans="1:24" x14ac:dyDescent="0.35">
      <c r="A28" s="50" t="s">
        <v>117</v>
      </c>
      <c r="B28" s="12" t="s">
        <v>46</v>
      </c>
      <c r="C28" s="49" t="s">
        <v>107</v>
      </c>
      <c r="D28" s="49" t="s">
        <v>108</v>
      </c>
      <c r="E28" s="53">
        <f t="shared" si="1"/>
        <v>1</v>
      </c>
      <c r="F28" s="49" t="s">
        <v>107</v>
      </c>
      <c r="G28" s="49" t="s">
        <v>306</v>
      </c>
      <c r="H28" s="26">
        <f t="shared" si="0"/>
        <v>1</v>
      </c>
      <c r="I28" s="107"/>
      <c r="K28" s="107"/>
      <c r="M28" s="30" t="s">
        <v>327</v>
      </c>
      <c r="N28" s="30" t="s">
        <v>80</v>
      </c>
      <c r="S28"/>
    </row>
    <row r="29" spans="1:24" x14ac:dyDescent="0.35">
      <c r="A29" s="50" t="s">
        <v>118</v>
      </c>
      <c r="B29" s="12" t="s">
        <v>46</v>
      </c>
      <c r="C29" s="49" t="s">
        <v>107</v>
      </c>
      <c r="D29" s="49" t="s">
        <v>108</v>
      </c>
      <c r="E29" s="53">
        <f t="shared" si="1"/>
        <v>1</v>
      </c>
      <c r="F29" s="49" t="s">
        <v>107</v>
      </c>
      <c r="G29" s="49" t="s">
        <v>306</v>
      </c>
      <c r="H29" s="26">
        <f t="shared" si="0"/>
        <v>1</v>
      </c>
      <c r="M29" s="30" t="s">
        <v>78</v>
      </c>
      <c r="N29">
        <v>1</v>
      </c>
      <c r="O29">
        <v>2</v>
      </c>
      <c r="P29">
        <v>3</v>
      </c>
      <c r="Q29">
        <v>4</v>
      </c>
      <c r="R29">
        <v>5</v>
      </c>
      <c r="S29" t="s">
        <v>79</v>
      </c>
      <c r="T29" s="30"/>
      <c r="U29" s="30"/>
      <c r="V29" s="30"/>
      <c r="W29" s="30"/>
      <c r="X29" s="30"/>
    </row>
    <row r="30" spans="1:24" x14ac:dyDescent="0.35">
      <c r="A30" s="50" t="s">
        <v>119</v>
      </c>
      <c r="B30" s="12" t="s">
        <v>46</v>
      </c>
      <c r="C30" s="49" t="s">
        <v>107</v>
      </c>
      <c r="D30" s="49" t="s">
        <v>108</v>
      </c>
      <c r="E30" s="53">
        <f t="shared" si="1"/>
        <v>1</v>
      </c>
      <c r="F30" s="49" t="s">
        <v>107</v>
      </c>
      <c r="G30" s="49" t="s">
        <v>306</v>
      </c>
      <c r="H30" s="26">
        <f t="shared" si="0"/>
        <v>1</v>
      </c>
      <c r="M30" s="31" t="s">
        <v>25</v>
      </c>
      <c r="N30" s="32">
        <v>0.19047619047619047</v>
      </c>
      <c r="O30" s="32">
        <v>0.2857142857142857</v>
      </c>
      <c r="P30" s="32">
        <v>0.14285714285714285</v>
      </c>
      <c r="Q30" s="32">
        <v>0.38095238095238093</v>
      </c>
      <c r="R30" s="32">
        <v>0</v>
      </c>
      <c r="S30" s="32">
        <v>1</v>
      </c>
    </row>
    <row r="31" spans="1:24" x14ac:dyDescent="0.35">
      <c r="A31" s="50" t="s">
        <v>120</v>
      </c>
      <c r="B31" s="12" t="s">
        <v>46</v>
      </c>
      <c r="C31" s="49" t="s">
        <v>107</v>
      </c>
      <c r="D31" s="49" t="s">
        <v>108</v>
      </c>
      <c r="E31" s="53">
        <f t="shared" si="1"/>
        <v>1</v>
      </c>
      <c r="F31" s="49" t="s">
        <v>307</v>
      </c>
      <c r="G31" s="49" t="s">
        <v>305</v>
      </c>
      <c r="H31" s="26">
        <f t="shared" si="0"/>
        <v>5</v>
      </c>
      <c r="M31" s="31" t="s">
        <v>53</v>
      </c>
      <c r="N31" s="32">
        <v>0.16666666666666666</v>
      </c>
      <c r="O31" s="32">
        <v>0.16666666666666666</v>
      </c>
      <c r="P31" s="32">
        <v>0.125</v>
      </c>
      <c r="Q31" s="32">
        <v>0.33333333333333331</v>
      </c>
      <c r="R31" s="32">
        <v>0.20833333333333334</v>
      </c>
      <c r="S31" s="32">
        <v>1</v>
      </c>
    </row>
    <row r="32" spans="1:24" x14ac:dyDescent="0.35">
      <c r="A32" s="50" t="s">
        <v>121</v>
      </c>
      <c r="B32" s="12" t="s">
        <v>46</v>
      </c>
      <c r="C32" s="49" t="s">
        <v>107</v>
      </c>
      <c r="D32" s="49" t="s">
        <v>108</v>
      </c>
      <c r="E32" s="53">
        <f t="shared" si="1"/>
        <v>1</v>
      </c>
      <c r="F32" s="49" t="s">
        <v>107</v>
      </c>
      <c r="G32" s="49" t="s">
        <v>305</v>
      </c>
      <c r="H32" s="26">
        <f t="shared" si="0"/>
        <v>3</v>
      </c>
      <c r="M32" s="31" t="s">
        <v>54</v>
      </c>
      <c r="N32" s="32">
        <v>0.10714285714285714</v>
      </c>
      <c r="O32" s="32">
        <v>0.14285714285714285</v>
      </c>
      <c r="P32" s="32">
        <v>0.10714285714285714</v>
      </c>
      <c r="Q32" s="32">
        <v>0.2857142857142857</v>
      </c>
      <c r="R32" s="32">
        <v>0.35714285714285715</v>
      </c>
      <c r="S32" s="32">
        <v>1</v>
      </c>
    </row>
    <row r="33" spans="1:19" x14ac:dyDescent="0.35">
      <c r="A33" s="50" t="s">
        <v>122</v>
      </c>
      <c r="B33" s="12" t="s">
        <v>46</v>
      </c>
      <c r="C33" s="49" t="s">
        <v>107</v>
      </c>
      <c r="D33" s="49" t="s">
        <v>108</v>
      </c>
      <c r="E33" s="53">
        <f t="shared" si="1"/>
        <v>1</v>
      </c>
      <c r="F33" s="49" t="s">
        <v>107</v>
      </c>
      <c r="G33" s="49" t="s">
        <v>95</v>
      </c>
      <c r="H33" s="26">
        <f t="shared" si="0"/>
        <v>2</v>
      </c>
      <c r="M33" s="31" t="s">
        <v>55</v>
      </c>
      <c r="N33" s="32">
        <v>0.18181818181818182</v>
      </c>
      <c r="O33" s="32">
        <v>0.18181818181818182</v>
      </c>
      <c r="P33" s="32">
        <v>0.40909090909090912</v>
      </c>
      <c r="Q33" s="32">
        <v>0</v>
      </c>
      <c r="R33" s="32">
        <v>0.22727272727272727</v>
      </c>
      <c r="S33" s="32">
        <v>1</v>
      </c>
    </row>
    <row r="34" spans="1:19" x14ac:dyDescent="0.35">
      <c r="A34" s="50" t="s">
        <v>123</v>
      </c>
      <c r="B34" s="12" t="s">
        <v>47</v>
      </c>
      <c r="C34" s="49" t="s">
        <v>107</v>
      </c>
      <c r="D34" s="49" t="s">
        <v>108</v>
      </c>
      <c r="E34" s="53">
        <f t="shared" si="1"/>
        <v>1</v>
      </c>
      <c r="F34" s="49" t="s">
        <v>107</v>
      </c>
      <c r="G34" s="49" t="s">
        <v>306</v>
      </c>
      <c r="H34" s="26">
        <f t="shared" si="0"/>
        <v>1</v>
      </c>
      <c r="M34" s="31" t="s">
        <v>56</v>
      </c>
      <c r="N34" s="32">
        <v>0.18181818181818182</v>
      </c>
      <c r="O34" s="32">
        <v>0.18181818181818182</v>
      </c>
      <c r="P34" s="32">
        <v>0.40909090909090912</v>
      </c>
      <c r="Q34" s="32">
        <v>0</v>
      </c>
      <c r="R34" s="32">
        <v>0.22727272727272727</v>
      </c>
      <c r="S34" s="32">
        <v>1</v>
      </c>
    </row>
    <row r="35" spans="1:19" x14ac:dyDescent="0.35">
      <c r="A35" s="50" t="s">
        <v>124</v>
      </c>
      <c r="B35" s="12" t="s">
        <v>47</v>
      </c>
      <c r="C35" s="49" t="s">
        <v>107</v>
      </c>
      <c r="D35" s="49" t="s">
        <v>108</v>
      </c>
      <c r="E35" s="53">
        <f t="shared" si="1"/>
        <v>1</v>
      </c>
      <c r="F35" s="49" t="s">
        <v>107</v>
      </c>
      <c r="G35" s="49" t="s">
        <v>306</v>
      </c>
      <c r="H35" s="26">
        <f t="shared" si="0"/>
        <v>1</v>
      </c>
      <c r="M35" s="31" t="s">
        <v>57</v>
      </c>
      <c r="N35" s="32">
        <v>5.2631578947368418E-2</v>
      </c>
      <c r="O35" s="32">
        <v>0</v>
      </c>
      <c r="P35" s="32">
        <v>7.8947368421052627E-2</v>
      </c>
      <c r="Q35" s="32">
        <v>0.21052631578947367</v>
      </c>
      <c r="R35" s="32">
        <v>0.65789473684210531</v>
      </c>
      <c r="S35" s="32">
        <v>1</v>
      </c>
    </row>
    <row r="36" spans="1:19" x14ac:dyDescent="0.35">
      <c r="A36" s="50" t="s">
        <v>125</v>
      </c>
      <c r="B36" s="12" t="s">
        <v>47</v>
      </c>
      <c r="C36" s="49" t="s">
        <v>107</v>
      </c>
      <c r="D36" s="49" t="s">
        <v>108</v>
      </c>
      <c r="E36" s="53">
        <f t="shared" si="1"/>
        <v>1</v>
      </c>
      <c r="F36" s="49" t="s">
        <v>107</v>
      </c>
      <c r="G36" s="49" t="s">
        <v>95</v>
      </c>
      <c r="H36" s="26">
        <f t="shared" ref="H36:H67" si="12">IF(AND(F36="improved",G36="not shared"),1,IF(AND(F36="improved",G36="&lt;20"),2,IF(AND(F36="improved",G36="&gt;20"),3,IF(F36="unimproved",4,IF(G36="&gt;50",4,IF(F36="open defecation",5,""))))))</f>
        <v>2</v>
      </c>
      <c r="M36" s="31" t="s">
        <v>58</v>
      </c>
      <c r="N36" s="32">
        <v>0.21739130434782608</v>
      </c>
      <c r="O36" s="32">
        <v>8.6956521739130432E-2</v>
      </c>
      <c r="P36" s="32">
        <v>0.13043478260869565</v>
      </c>
      <c r="Q36" s="32">
        <v>0.34782608695652173</v>
      </c>
      <c r="R36" s="32">
        <v>0.21739130434782608</v>
      </c>
      <c r="S36" s="32">
        <v>1</v>
      </c>
    </row>
    <row r="37" spans="1:19" x14ac:dyDescent="0.35">
      <c r="A37" s="50" t="s">
        <v>126</v>
      </c>
      <c r="B37" s="12" t="s">
        <v>47</v>
      </c>
      <c r="C37" s="49" t="s">
        <v>107</v>
      </c>
      <c r="D37" s="49" t="s">
        <v>108</v>
      </c>
      <c r="E37" s="53">
        <f t="shared" si="1"/>
        <v>1</v>
      </c>
      <c r="F37" s="49" t="s">
        <v>107</v>
      </c>
      <c r="G37" s="49" t="s">
        <v>306</v>
      </c>
      <c r="H37" s="26">
        <f t="shared" si="12"/>
        <v>1</v>
      </c>
      <c r="M37" s="31" t="s">
        <v>59</v>
      </c>
      <c r="N37" s="32">
        <v>0.18181818181818182</v>
      </c>
      <c r="O37" s="32">
        <v>0.18181818181818182</v>
      </c>
      <c r="P37" s="32">
        <v>0.40909090909090912</v>
      </c>
      <c r="Q37" s="32">
        <v>0</v>
      </c>
      <c r="R37" s="32">
        <v>0.22727272727272727</v>
      </c>
      <c r="S37" s="32">
        <v>1</v>
      </c>
    </row>
    <row r="38" spans="1:19" x14ac:dyDescent="0.35">
      <c r="A38" s="50" t="s">
        <v>127</v>
      </c>
      <c r="B38" s="12" t="s">
        <v>47</v>
      </c>
      <c r="C38" s="49" t="s">
        <v>107</v>
      </c>
      <c r="D38" s="49" t="s">
        <v>108</v>
      </c>
      <c r="E38" s="53">
        <f t="shared" si="1"/>
        <v>1</v>
      </c>
      <c r="F38" s="49" t="s">
        <v>107</v>
      </c>
      <c r="G38" s="49" t="s">
        <v>95</v>
      </c>
      <c r="H38" s="26">
        <f t="shared" si="12"/>
        <v>2</v>
      </c>
      <c r="M38" s="31" t="s">
        <v>60</v>
      </c>
      <c r="N38" s="32">
        <v>0.3</v>
      </c>
      <c r="O38" s="32">
        <v>0.1</v>
      </c>
      <c r="P38" s="32">
        <v>0.15</v>
      </c>
      <c r="Q38" s="32">
        <v>0.2</v>
      </c>
      <c r="R38" s="32">
        <v>0.25</v>
      </c>
      <c r="S38" s="32">
        <v>1</v>
      </c>
    </row>
    <row r="39" spans="1:19" x14ac:dyDescent="0.35">
      <c r="A39" s="50" t="s">
        <v>128</v>
      </c>
      <c r="B39" s="12" t="s">
        <v>47</v>
      </c>
      <c r="C39" s="49" t="s">
        <v>107</v>
      </c>
      <c r="D39" s="49" t="s">
        <v>109</v>
      </c>
      <c r="E39" s="53">
        <f t="shared" si="1"/>
        <v>2</v>
      </c>
      <c r="F39" s="49" t="s">
        <v>107</v>
      </c>
      <c r="G39" s="49" t="s">
        <v>95</v>
      </c>
      <c r="H39" s="26">
        <f t="shared" si="12"/>
        <v>2</v>
      </c>
      <c r="M39" s="31" t="s">
        <v>61</v>
      </c>
      <c r="N39" s="32">
        <v>0.14285714285714285</v>
      </c>
      <c r="O39" s="32">
        <v>0.38095238095238093</v>
      </c>
      <c r="P39" s="32">
        <v>0.2857142857142857</v>
      </c>
      <c r="Q39" s="32">
        <v>0.19047619047619047</v>
      </c>
      <c r="R39" s="32">
        <v>0</v>
      </c>
      <c r="S39" s="32">
        <v>1</v>
      </c>
    </row>
    <row r="40" spans="1:19" x14ac:dyDescent="0.35">
      <c r="A40" s="50" t="s">
        <v>129</v>
      </c>
      <c r="B40" s="12" t="s">
        <v>47</v>
      </c>
      <c r="C40" s="49" t="s">
        <v>107</v>
      </c>
      <c r="D40" s="49" t="s">
        <v>108</v>
      </c>
      <c r="E40" s="53">
        <f t="shared" si="1"/>
        <v>1</v>
      </c>
      <c r="F40" s="49" t="s">
        <v>107</v>
      </c>
      <c r="G40" s="49" t="s">
        <v>306</v>
      </c>
      <c r="H40" s="26">
        <f t="shared" si="12"/>
        <v>1</v>
      </c>
      <c r="M40" s="31" t="s">
        <v>62</v>
      </c>
      <c r="N40" s="32">
        <v>0.4375</v>
      </c>
      <c r="O40" s="32">
        <v>0.125</v>
      </c>
      <c r="P40" s="32">
        <v>0.1875</v>
      </c>
      <c r="Q40" s="32">
        <v>0.25</v>
      </c>
      <c r="R40" s="32">
        <v>0</v>
      </c>
      <c r="S40" s="32">
        <v>1</v>
      </c>
    </row>
    <row r="41" spans="1:19" x14ac:dyDescent="0.35">
      <c r="A41" s="50" t="s">
        <v>130</v>
      </c>
      <c r="B41" s="12" t="s">
        <v>47</v>
      </c>
      <c r="C41" s="49" t="s">
        <v>107</v>
      </c>
      <c r="D41" s="49" t="s">
        <v>109</v>
      </c>
      <c r="E41" s="53">
        <f t="shared" si="1"/>
        <v>2</v>
      </c>
      <c r="F41" s="49" t="s">
        <v>107</v>
      </c>
      <c r="G41" s="49" t="s">
        <v>95</v>
      </c>
      <c r="H41" s="26">
        <f t="shared" si="12"/>
        <v>2</v>
      </c>
      <c r="M41" s="31" t="s">
        <v>36</v>
      </c>
      <c r="N41" s="32">
        <v>0.4375</v>
      </c>
      <c r="O41" s="32">
        <v>0.125</v>
      </c>
      <c r="P41" s="32">
        <v>0.1875</v>
      </c>
      <c r="Q41" s="32">
        <v>0.25</v>
      </c>
      <c r="R41" s="32">
        <v>0</v>
      </c>
      <c r="S41" s="32">
        <v>1</v>
      </c>
    </row>
    <row r="42" spans="1:19" x14ac:dyDescent="0.35">
      <c r="A42" s="50" t="s">
        <v>131</v>
      </c>
      <c r="B42" s="12" t="s">
        <v>47</v>
      </c>
      <c r="C42" s="49" t="s">
        <v>107</v>
      </c>
      <c r="D42" s="49" t="s">
        <v>108</v>
      </c>
      <c r="E42" s="53">
        <f t="shared" si="1"/>
        <v>1</v>
      </c>
      <c r="F42" s="49" t="s">
        <v>107</v>
      </c>
      <c r="G42" s="49" t="s">
        <v>306</v>
      </c>
      <c r="H42" s="26">
        <f t="shared" si="12"/>
        <v>1</v>
      </c>
      <c r="M42" s="31" t="s">
        <v>63</v>
      </c>
      <c r="N42" s="32">
        <v>0.08</v>
      </c>
      <c r="O42" s="32">
        <v>0.32</v>
      </c>
      <c r="P42" s="32">
        <v>0.24</v>
      </c>
      <c r="Q42" s="32">
        <v>0.16</v>
      </c>
      <c r="R42" s="32">
        <v>0.2</v>
      </c>
      <c r="S42" s="32">
        <v>1</v>
      </c>
    </row>
    <row r="43" spans="1:19" x14ac:dyDescent="0.35">
      <c r="A43" s="50" t="s">
        <v>132</v>
      </c>
      <c r="B43" s="12" t="s">
        <v>47</v>
      </c>
      <c r="C43" s="49" t="s">
        <v>107</v>
      </c>
      <c r="D43" s="49" t="s">
        <v>108</v>
      </c>
      <c r="E43" s="53">
        <f t="shared" si="1"/>
        <v>1</v>
      </c>
      <c r="F43" s="49" t="s">
        <v>107</v>
      </c>
      <c r="G43" s="49" t="s">
        <v>306</v>
      </c>
      <c r="H43" s="26">
        <f t="shared" si="12"/>
        <v>1</v>
      </c>
      <c r="M43" s="31" t="s">
        <v>46</v>
      </c>
      <c r="N43" s="32">
        <v>0.53846153846153844</v>
      </c>
      <c r="O43" s="32">
        <v>0.46153846153846156</v>
      </c>
      <c r="P43" s="32">
        <v>0</v>
      </c>
      <c r="Q43" s="32">
        <v>0</v>
      </c>
      <c r="R43" s="32">
        <v>0</v>
      </c>
      <c r="S43" s="32">
        <v>1</v>
      </c>
    </row>
    <row r="44" spans="1:19" x14ac:dyDescent="0.35">
      <c r="A44" s="50" t="s">
        <v>133</v>
      </c>
      <c r="B44" s="12" t="s">
        <v>48</v>
      </c>
      <c r="C44" s="49" t="s">
        <v>107</v>
      </c>
      <c r="D44" s="49" t="s">
        <v>108</v>
      </c>
      <c r="E44" s="53">
        <f t="shared" si="1"/>
        <v>1</v>
      </c>
      <c r="F44" s="49" t="s">
        <v>107</v>
      </c>
      <c r="G44" s="49" t="s">
        <v>306</v>
      </c>
      <c r="H44" s="26">
        <f t="shared" si="12"/>
        <v>1</v>
      </c>
      <c r="M44" s="31" t="s">
        <v>47</v>
      </c>
      <c r="N44" s="32">
        <v>0.66666666666666663</v>
      </c>
      <c r="O44" s="32">
        <v>0.33333333333333331</v>
      </c>
      <c r="P44" s="32">
        <v>0</v>
      </c>
      <c r="Q44" s="32">
        <v>0</v>
      </c>
      <c r="R44" s="32">
        <v>0</v>
      </c>
      <c r="S44" s="32">
        <v>1</v>
      </c>
    </row>
    <row r="45" spans="1:19" x14ac:dyDescent="0.35">
      <c r="A45" s="50" t="s">
        <v>134</v>
      </c>
      <c r="B45" s="12" t="s">
        <v>48</v>
      </c>
      <c r="C45" s="49" t="s">
        <v>107</v>
      </c>
      <c r="D45" s="49" t="s">
        <v>108</v>
      </c>
      <c r="E45" s="53">
        <f t="shared" si="1"/>
        <v>1</v>
      </c>
      <c r="F45" s="49" t="s">
        <v>107</v>
      </c>
      <c r="G45" s="49" t="s">
        <v>306</v>
      </c>
      <c r="H45" s="26">
        <f t="shared" si="12"/>
        <v>1</v>
      </c>
      <c r="M45" s="31" t="s">
        <v>48</v>
      </c>
      <c r="N45" s="32">
        <v>0.4375</v>
      </c>
      <c r="O45" s="32">
        <v>0.125</v>
      </c>
      <c r="P45" s="32">
        <v>0.1875</v>
      </c>
      <c r="Q45" s="32">
        <v>0.25</v>
      </c>
      <c r="R45" s="32">
        <v>0</v>
      </c>
      <c r="S45" s="32">
        <v>1</v>
      </c>
    </row>
    <row r="46" spans="1:19" x14ac:dyDescent="0.35">
      <c r="A46" s="50" t="s">
        <v>135</v>
      </c>
      <c r="B46" s="12" t="s">
        <v>48</v>
      </c>
      <c r="C46" s="49" t="s">
        <v>107</v>
      </c>
      <c r="D46" s="49" t="s">
        <v>108</v>
      </c>
      <c r="E46" s="53">
        <f t="shared" si="1"/>
        <v>1</v>
      </c>
      <c r="F46" s="49" t="s">
        <v>107</v>
      </c>
      <c r="G46" s="49" t="s">
        <v>305</v>
      </c>
      <c r="H46" s="26">
        <f t="shared" si="12"/>
        <v>3</v>
      </c>
      <c r="M46" s="31" t="s">
        <v>49</v>
      </c>
      <c r="N46" s="32">
        <v>1</v>
      </c>
      <c r="O46" s="32">
        <v>0</v>
      </c>
      <c r="P46" s="32">
        <v>0</v>
      </c>
      <c r="Q46" s="32">
        <v>0</v>
      </c>
      <c r="R46" s="32">
        <v>0</v>
      </c>
      <c r="S46" s="32">
        <v>1</v>
      </c>
    </row>
    <row r="47" spans="1:19" x14ac:dyDescent="0.35">
      <c r="A47" s="50" t="s">
        <v>136</v>
      </c>
      <c r="B47" s="12" t="s">
        <v>48</v>
      </c>
      <c r="C47" s="49" t="s">
        <v>107</v>
      </c>
      <c r="D47" s="49" t="s">
        <v>108</v>
      </c>
      <c r="E47" s="53">
        <f t="shared" si="1"/>
        <v>1</v>
      </c>
      <c r="F47" s="49" t="s">
        <v>307</v>
      </c>
      <c r="G47" s="49" t="s">
        <v>305</v>
      </c>
      <c r="H47" s="26">
        <f t="shared" si="12"/>
        <v>5</v>
      </c>
      <c r="M47" s="31" t="s">
        <v>50</v>
      </c>
      <c r="N47" s="32">
        <v>0.22727272727272727</v>
      </c>
      <c r="O47" s="32">
        <v>9.0909090909090912E-2</v>
      </c>
      <c r="P47" s="32">
        <v>0.13636363636363635</v>
      </c>
      <c r="Q47" s="32">
        <v>0.54545454545454541</v>
      </c>
      <c r="R47" s="32">
        <v>0</v>
      </c>
      <c r="S47" s="32">
        <v>1</v>
      </c>
    </row>
    <row r="48" spans="1:19" x14ac:dyDescent="0.35">
      <c r="A48" s="50" t="s">
        <v>137</v>
      </c>
      <c r="B48" s="12" t="s">
        <v>48</v>
      </c>
      <c r="C48" s="49" t="s">
        <v>110</v>
      </c>
      <c r="D48" s="49" t="s">
        <v>109</v>
      </c>
      <c r="E48" s="53">
        <f t="shared" si="1"/>
        <v>4</v>
      </c>
      <c r="F48" s="49" t="s">
        <v>107</v>
      </c>
      <c r="G48" s="49" t="s">
        <v>305</v>
      </c>
      <c r="H48" s="26">
        <f t="shared" si="12"/>
        <v>3</v>
      </c>
      <c r="M48" s="31" t="s">
        <v>51</v>
      </c>
      <c r="N48" s="32">
        <v>0.25</v>
      </c>
      <c r="O48" s="32">
        <v>0.3</v>
      </c>
      <c r="P48" s="32">
        <v>0</v>
      </c>
      <c r="Q48" s="32">
        <v>0.2</v>
      </c>
      <c r="R48" s="32">
        <v>0.25</v>
      </c>
      <c r="S48" s="32">
        <v>1</v>
      </c>
    </row>
    <row r="49" spans="1:20" x14ac:dyDescent="0.35">
      <c r="A49" s="50" t="s">
        <v>138</v>
      </c>
      <c r="B49" s="12" t="s">
        <v>48</v>
      </c>
      <c r="C49" s="49" t="s">
        <v>107</v>
      </c>
      <c r="D49" s="49" t="s">
        <v>108</v>
      </c>
      <c r="E49" s="53">
        <f t="shared" si="1"/>
        <v>1</v>
      </c>
      <c r="F49" s="49" t="s">
        <v>107</v>
      </c>
      <c r="G49" s="49" t="s">
        <v>306</v>
      </c>
      <c r="H49" s="26">
        <f t="shared" si="12"/>
        <v>1</v>
      </c>
      <c r="M49" s="31" t="s">
        <v>52</v>
      </c>
      <c r="N49" s="32">
        <v>0.21739130434782608</v>
      </c>
      <c r="O49" s="32">
        <v>8.6956521739130432E-2</v>
      </c>
      <c r="P49" s="32">
        <v>0.13043478260869565</v>
      </c>
      <c r="Q49" s="32">
        <v>0.34782608695652173</v>
      </c>
      <c r="R49" s="32">
        <v>0.21739130434782608</v>
      </c>
      <c r="S49" s="32">
        <v>1</v>
      </c>
    </row>
    <row r="50" spans="1:20" x14ac:dyDescent="0.35">
      <c r="A50" s="50" t="s">
        <v>139</v>
      </c>
      <c r="B50" s="12" t="s">
        <v>48</v>
      </c>
      <c r="C50" s="49" t="s">
        <v>107</v>
      </c>
      <c r="D50" s="49" t="s">
        <v>111</v>
      </c>
      <c r="E50" s="53">
        <f t="shared" si="1"/>
        <v>3</v>
      </c>
      <c r="F50" s="49" t="s">
        <v>107</v>
      </c>
      <c r="G50" s="49" t="s">
        <v>95</v>
      </c>
      <c r="H50" s="26">
        <f t="shared" si="12"/>
        <v>2</v>
      </c>
      <c r="M50" s="31" t="s">
        <v>79</v>
      </c>
      <c r="N50" s="32">
        <v>0.24637681159420291</v>
      </c>
      <c r="O50" s="32">
        <v>0.17391304347826086</v>
      </c>
      <c r="P50" s="32">
        <v>0.17391304347826086</v>
      </c>
      <c r="Q50" s="32">
        <v>0.21256038647342995</v>
      </c>
      <c r="R50" s="32">
        <v>0.19323671497584541</v>
      </c>
      <c r="S50" s="32">
        <v>1</v>
      </c>
    </row>
    <row r="51" spans="1:20" x14ac:dyDescent="0.35">
      <c r="A51" s="50" t="s">
        <v>140</v>
      </c>
      <c r="B51" s="12" t="s">
        <v>48</v>
      </c>
      <c r="C51" s="49" t="s">
        <v>107</v>
      </c>
      <c r="D51" s="49" t="s">
        <v>109</v>
      </c>
      <c r="E51" s="53">
        <f t="shared" si="1"/>
        <v>2</v>
      </c>
      <c r="F51" s="49" t="s">
        <v>107</v>
      </c>
      <c r="G51" s="49" t="s">
        <v>305</v>
      </c>
      <c r="H51" s="26">
        <f t="shared" si="12"/>
        <v>3</v>
      </c>
    </row>
    <row r="52" spans="1:20" x14ac:dyDescent="0.35">
      <c r="A52" s="50" t="s">
        <v>141</v>
      </c>
      <c r="B52" s="12" t="s">
        <v>48</v>
      </c>
      <c r="C52" s="49" t="s">
        <v>107</v>
      </c>
      <c r="D52" s="49" t="s">
        <v>108</v>
      </c>
      <c r="E52" s="53">
        <f t="shared" si="1"/>
        <v>1</v>
      </c>
      <c r="F52" s="49" t="s">
        <v>107</v>
      </c>
      <c r="G52" s="49" t="s">
        <v>95</v>
      </c>
      <c r="H52" s="26">
        <f t="shared" si="12"/>
        <v>2</v>
      </c>
    </row>
    <row r="53" spans="1:20" x14ac:dyDescent="0.35">
      <c r="A53" s="50" t="s">
        <v>142</v>
      </c>
      <c r="B53" s="12" t="s">
        <v>48</v>
      </c>
      <c r="C53" s="49" t="s">
        <v>107</v>
      </c>
      <c r="D53" s="49" t="s">
        <v>108</v>
      </c>
      <c r="E53" s="53">
        <f t="shared" si="1"/>
        <v>1</v>
      </c>
      <c r="F53" s="49" t="s">
        <v>107</v>
      </c>
      <c r="G53" s="49" t="s">
        <v>306</v>
      </c>
      <c r="H53" s="26">
        <f t="shared" si="12"/>
        <v>1</v>
      </c>
      <c r="M53" s="30" t="s">
        <v>320</v>
      </c>
      <c r="N53" s="30" t="s">
        <v>80</v>
      </c>
      <c r="S53"/>
    </row>
    <row r="54" spans="1:20" x14ac:dyDescent="0.35">
      <c r="A54" s="50" t="s">
        <v>143</v>
      </c>
      <c r="B54" s="12" t="s">
        <v>49</v>
      </c>
      <c r="C54" s="49" t="s">
        <v>107</v>
      </c>
      <c r="D54" s="49" t="s">
        <v>108</v>
      </c>
      <c r="E54" s="53">
        <f t="shared" si="1"/>
        <v>1</v>
      </c>
      <c r="F54" s="49" t="s">
        <v>110</v>
      </c>
      <c r="G54" s="49" t="s">
        <v>95</v>
      </c>
      <c r="H54" s="26">
        <f t="shared" si="12"/>
        <v>4</v>
      </c>
      <c r="M54" s="30" t="s">
        <v>78</v>
      </c>
      <c r="N54">
        <v>1</v>
      </c>
      <c r="O54">
        <v>2</v>
      </c>
      <c r="P54">
        <v>3</v>
      </c>
      <c r="Q54">
        <v>4</v>
      </c>
      <c r="R54">
        <v>5</v>
      </c>
      <c r="S54"/>
      <c r="T54" t="s">
        <v>79</v>
      </c>
    </row>
    <row r="55" spans="1:20" x14ac:dyDescent="0.35">
      <c r="A55" s="50" t="s">
        <v>144</v>
      </c>
      <c r="B55" s="12" t="s">
        <v>49</v>
      </c>
      <c r="C55" s="49" t="s">
        <v>107</v>
      </c>
      <c r="D55" s="49" t="s">
        <v>108</v>
      </c>
      <c r="E55" s="53">
        <f t="shared" si="1"/>
        <v>1</v>
      </c>
      <c r="F55" s="49" t="s">
        <v>107</v>
      </c>
      <c r="G55" s="49" t="s">
        <v>306</v>
      </c>
      <c r="H55" s="26">
        <f t="shared" si="12"/>
        <v>1</v>
      </c>
      <c r="M55" s="31" t="s">
        <v>25</v>
      </c>
      <c r="N55" s="32">
        <v>0.27777777777777779</v>
      </c>
      <c r="O55" s="32">
        <v>0.33333333333333331</v>
      </c>
      <c r="P55" s="32">
        <v>0.16666666666666666</v>
      </c>
      <c r="Q55" s="32">
        <v>0.22222222222222221</v>
      </c>
      <c r="R55" s="32">
        <v>0</v>
      </c>
      <c r="S55" s="32">
        <v>0</v>
      </c>
      <c r="T55" s="32">
        <v>1</v>
      </c>
    </row>
    <row r="56" spans="1:20" x14ac:dyDescent="0.35">
      <c r="A56" s="50" t="s">
        <v>145</v>
      </c>
      <c r="B56" s="12" t="s">
        <v>49</v>
      </c>
      <c r="C56" s="49" t="s">
        <v>107</v>
      </c>
      <c r="D56" s="49" t="s">
        <v>108</v>
      </c>
      <c r="E56" s="53">
        <f t="shared" si="1"/>
        <v>1</v>
      </c>
      <c r="F56" s="49" t="s">
        <v>107</v>
      </c>
      <c r="G56" s="49" t="s">
        <v>305</v>
      </c>
      <c r="H56" s="26">
        <f t="shared" si="12"/>
        <v>3</v>
      </c>
      <c r="M56" s="31" t="s">
        <v>53</v>
      </c>
      <c r="N56" s="32">
        <v>0.46666666666666667</v>
      </c>
      <c r="O56" s="32">
        <v>0.13333333333333333</v>
      </c>
      <c r="P56" s="32">
        <v>0.4</v>
      </c>
      <c r="Q56" s="32">
        <v>0</v>
      </c>
      <c r="R56" s="32">
        <v>0</v>
      </c>
      <c r="S56" s="32">
        <v>0</v>
      </c>
      <c r="T56" s="32">
        <v>1</v>
      </c>
    </row>
    <row r="57" spans="1:20" x14ac:dyDescent="0.35">
      <c r="A57" s="50" t="s">
        <v>146</v>
      </c>
      <c r="B57" s="12" t="s">
        <v>49</v>
      </c>
      <c r="C57" s="49" t="s">
        <v>107</v>
      </c>
      <c r="D57" s="49" t="s">
        <v>108</v>
      </c>
      <c r="E57" s="53">
        <f t="shared" si="1"/>
        <v>1</v>
      </c>
      <c r="F57" s="49" t="s">
        <v>107</v>
      </c>
      <c r="G57" s="49" t="s">
        <v>95</v>
      </c>
      <c r="H57" s="26">
        <f t="shared" si="12"/>
        <v>2</v>
      </c>
      <c r="M57" s="31" t="s">
        <v>54</v>
      </c>
      <c r="N57" s="32">
        <v>0.17391304347826086</v>
      </c>
      <c r="O57" s="32">
        <v>0.17391304347826086</v>
      </c>
      <c r="P57" s="32">
        <v>0.2608695652173913</v>
      </c>
      <c r="Q57" s="32">
        <v>0.17391304347826086</v>
      </c>
      <c r="R57" s="32">
        <v>0.21739130434782608</v>
      </c>
      <c r="S57" s="32">
        <v>0</v>
      </c>
      <c r="T57" s="32">
        <v>1</v>
      </c>
    </row>
    <row r="58" spans="1:20" x14ac:dyDescent="0.35">
      <c r="A58" s="50" t="s">
        <v>147</v>
      </c>
      <c r="B58" s="12" t="s">
        <v>49</v>
      </c>
      <c r="C58" s="49" t="s">
        <v>107</v>
      </c>
      <c r="D58" s="49" t="s">
        <v>108</v>
      </c>
      <c r="E58" s="53">
        <f t="shared" si="1"/>
        <v>1</v>
      </c>
      <c r="F58" s="49" t="s">
        <v>107</v>
      </c>
      <c r="G58" s="49" t="s">
        <v>306</v>
      </c>
      <c r="H58" s="26">
        <f t="shared" si="12"/>
        <v>1</v>
      </c>
      <c r="M58" s="31" t="s">
        <v>55</v>
      </c>
      <c r="N58" s="32">
        <v>0.16</v>
      </c>
      <c r="O58" s="32">
        <v>0.08</v>
      </c>
      <c r="P58" s="32">
        <v>0.24</v>
      </c>
      <c r="Q58" s="32">
        <v>0.32</v>
      </c>
      <c r="R58" s="32">
        <v>0.2</v>
      </c>
      <c r="S58" s="32">
        <v>0</v>
      </c>
      <c r="T58" s="32">
        <v>1</v>
      </c>
    </row>
    <row r="59" spans="1:20" x14ac:dyDescent="0.35">
      <c r="A59" s="50" t="s">
        <v>148</v>
      </c>
      <c r="B59" s="12" t="s">
        <v>49</v>
      </c>
      <c r="C59" s="49" t="s">
        <v>107</v>
      </c>
      <c r="D59" s="49" t="s">
        <v>108</v>
      </c>
      <c r="E59" s="53">
        <f t="shared" si="1"/>
        <v>1</v>
      </c>
      <c r="F59" s="49" t="s">
        <v>107</v>
      </c>
      <c r="G59" s="49" t="s">
        <v>305</v>
      </c>
      <c r="H59" s="26">
        <f t="shared" si="12"/>
        <v>3</v>
      </c>
      <c r="M59" s="31" t="s">
        <v>56</v>
      </c>
      <c r="N59" s="32">
        <v>0.29411764705882354</v>
      </c>
      <c r="O59" s="32">
        <v>0.35294117647058826</v>
      </c>
      <c r="P59" s="32">
        <v>0.35294117647058826</v>
      </c>
      <c r="Q59" s="32">
        <v>0</v>
      </c>
      <c r="R59" s="32">
        <v>0</v>
      </c>
      <c r="S59" s="32">
        <v>0</v>
      </c>
      <c r="T59" s="32">
        <v>1</v>
      </c>
    </row>
    <row r="60" spans="1:20" x14ac:dyDescent="0.35">
      <c r="A60" s="50" t="s">
        <v>149</v>
      </c>
      <c r="B60" s="12" t="s">
        <v>49</v>
      </c>
      <c r="C60" s="49" t="s">
        <v>107</v>
      </c>
      <c r="D60" s="49" t="s">
        <v>108</v>
      </c>
      <c r="E60" s="53">
        <f t="shared" si="1"/>
        <v>1</v>
      </c>
      <c r="F60" s="49" t="s">
        <v>107</v>
      </c>
      <c r="G60" s="49" t="s">
        <v>306</v>
      </c>
      <c r="H60" s="26">
        <f t="shared" si="12"/>
        <v>1</v>
      </c>
      <c r="M60" s="31" t="s">
        <v>57</v>
      </c>
      <c r="N60" s="32">
        <v>0.2</v>
      </c>
      <c r="O60" s="32">
        <v>0.3</v>
      </c>
      <c r="P60" s="32">
        <v>0.3</v>
      </c>
      <c r="Q60" s="32">
        <v>0.2</v>
      </c>
      <c r="R60" s="32">
        <v>0</v>
      </c>
      <c r="S60" s="32">
        <v>0</v>
      </c>
      <c r="T60" s="32">
        <v>1</v>
      </c>
    </row>
    <row r="61" spans="1:20" x14ac:dyDescent="0.35">
      <c r="A61" s="50" t="s">
        <v>150</v>
      </c>
      <c r="B61" s="12" t="s">
        <v>49</v>
      </c>
      <c r="C61" s="49" t="s">
        <v>107</v>
      </c>
      <c r="D61" s="49" t="s">
        <v>108</v>
      </c>
      <c r="E61" s="53">
        <f t="shared" si="1"/>
        <v>1</v>
      </c>
      <c r="F61" s="49" t="s">
        <v>107</v>
      </c>
      <c r="G61" s="49" t="s">
        <v>306</v>
      </c>
      <c r="H61" s="26">
        <f t="shared" si="12"/>
        <v>1</v>
      </c>
      <c r="M61" s="31" t="s">
        <v>58</v>
      </c>
      <c r="N61" s="32">
        <v>0.31578947368421051</v>
      </c>
      <c r="O61" s="32">
        <v>0.10526315789473684</v>
      </c>
      <c r="P61" s="32">
        <v>0.31578947368421051</v>
      </c>
      <c r="Q61" s="32">
        <v>0</v>
      </c>
      <c r="R61" s="32">
        <v>0.26315789473684209</v>
      </c>
      <c r="S61" s="32">
        <v>0</v>
      </c>
      <c r="T61" s="32">
        <v>1</v>
      </c>
    </row>
    <row r="62" spans="1:20" x14ac:dyDescent="0.35">
      <c r="A62" s="50" t="s">
        <v>151</v>
      </c>
      <c r="B62" s="12" t="s">
        <v>49</v>
      </c>
      <c r="C62" s="49" t="s">
        <v>107</v>
      </c>
      <c r="D62" s="49" t="s">
        <v>108</v>
      </c>
      <c r="E62" s="53">
        <f t="shared" si="1"/>
        <v>1</v>
      </c>
      <c r="F62" s="49" t="s">
        <v>107</v>
      </c>
      <c r="G62" s="49" t="s">
        <v>305</v>
      </c>
      <c r="H62" s="26">
        <f t="shared" si="12"/>
        <v>3</v>
      </c>
      <c r="M62" s="31" t="s">
        <v>59</v>
      </c>
      <c r="N62" s="32">
        <v>0.13043478260869565</v>
      </c>
      <c r="O62" s="32">
        <v>0.2608695652173913</v>
      </c>
      <c r="P62" s="32">
        <v>0.39130434782608697</v>
      </c>
      <c r="Q62" s="32">
        <v>0</v>
      </c>
      <c r="R62" s="32">
        <v>0.21739130434782608</v>
      </c>
      <c r="S62" s="32">
        <v>0</v>
      </c>
      <c r="T62" s="32">
        <v>1</v>
      </c>
    </row>
    <row r="63" spans="1:20" x14ac:dyDescent="0.35">
      <c r="A63" s="50" t="s">
        <v>152</v>
      </c>
      <c r="B63" s="12" t="s">
        <v>49</v>
      </c>
      <c r="C63" s="49" t="s">
        <v>107</v>
      </c>
      <c r="D63" s="49" t="s">
        <v>108</v>
      </c>
      <c r="E63" s="53">
        <f t="shared" si="1"/>
        <v>1</v>
      </c>
      <c r="F63" s="49" t="s">
        <v>307</v>
      </c>
      <c r="G63" s="49" t="s">
        <v>305</v>
      </c>
      <c r="H63" s="26">
        <f t="shared" si="12"/>
        <v>5</v>
      </c>
      <c r="M63" s="31" t="s">
        <v>60</v>
      </c>
      <c r="N63" s="32">
        <v>0.27777777777777779</v>
      </c>
      <c r="O63" s="32">
        <v>0.33333333333333331</v>
      </c>
      <c r="P63" s="32">
        <v>0.16666666666666666</v>
      </c>
      <c r="Q63" s="32">
        <v>0.22222222222222221</v>
      </c>
      <c r="R63" s="32">
        <v>0</v>
      </c>
      <c r="S63" s="32">
        <v>0</v>
      </c>
      <c r="T63" s="32">
        <v>1</v>
      </c>
    </row>
    <row r="64" spans="1:20" x14ac:dyDescent="0.35">
      <c r="A64" s="50" t="s">
        <v>153</v>
      </c>
      <c r="B64" s="12" t="s">
        <v>50</v>
      </c>
      <c r="C64" s="49" t="s">
        <v>107</v>
      </c>
      <c r="D64" s="49" t="s">
        <v>108</v>
      </c>
      <c r="E64" s="53">
        <f t="shared" si="1"/>
        <v>1</v>
      </c>
      <c r="F64" s="49" t="s">
        <v>107</v>
      </c>
      <c r="G64" s="49" t="s">
        <v>306</v>
      </c>
      <c r="H64" s="26">
        <f t="shared" si="12"/>
        <v>1</v>
      </c>
      <c r="M64" s="31" t="s">
        <v>61</v>
      </c>
      <c r="N64" s="32">
        <v>0.4</v>
      </c>
      <c r="O64" s="32">
        <v>0.4</v>
      </c>
      <c r="P64" s="32">
        <v>0.2</v>
      </c>
      <c r="Q64" s="32">
        <v>0</v>
      </c>
      <c r="R64" s="32">
        <v>0</v>
      </c>
      <c r="S64" s="32">
        <v>0</v>
      </c>
      <c r="T64" s="32">
        <v>1</v>
      </c>
    </row>
    <row r="65" spans="1:20" x14ac:dyDescent="0.35">
      <c r="A65" s="50" t="s">
        <v>154</v>
      </c>
      <c r="B65" s="12" t="s">
        <v>50</v>
      </c>
      <c r="C65" s="49" t="s">
        <v>107</v>
      </c>
      <c r="D65" s="49" t="s">
        <v>108</v>
      </c>
      <c r="E65" s="53">
        <f t="shared" si="1"/>
        <v>1</v>
      </c>
      <c r="F65" s="49" t="s">
        <v>110</v>
      </c>
      <c r="G65" s="49" t="s">
        <v>95</v>
      </c>
      <c r="H65" s="26">
        <f t="shared" si="12"/>
        <v>4</v>
      </c>
      <c r="M65" s="31" t="s">
        <v>62</v>
      </c>
      <c r="N65" s="32">
        <v>0.19047619047619047</v>
      </c>
      <c r="O65" s="32">
        <v>0.2857142857142857</v>
      </c>
      <c r="P65" s="32">
        <v>0.2857142857142857</v>
      </c>
      <c r="Q65" s="32">
        <v>0</v>
      </c>
      <c r="R65" s="32">
        <v>0.23809523809523808</v>
      </c>
      <c r="S65" s="32">
        <v>0</v>
      </c>
      <c r="T65" s="32">
        <v>1</v>
      </c>
    </row>
    <row r="66" spans="1:20" x14ac:dyDescent="0.35">
      <c r="A66" s="50" t="s">
        <v>155</v>
      </c>
      <c r="B66" s="12" t="s">
        <v>50</v>
      </c>
      <c r="C66" s="49" t="s">
        <v>107</v>
      </c>
      <c r="D66" s="49" t="s">
        <v>108</v>
      </c>
      <c r="E66" s="53">
        <f t="shared" si="1"/>
        <v>1</v>
      </c>
      <c r="F66" s="49" t="s">
        <v>107</v>
      </c>
      <c r="G66" s="49" t="s">
        <v>95</v>
      </c>
      <c r="H66" s="26">
        <f t="shared" si="12"/>
        <v>2</v>
      </c>
      <c r="M66" s="31" t="s">
        <v>36</v>
      </c>
      <c r="N66" s="32">
        <v>8.6956521739130432E-2</v>
      </c>
      <c r="O66" s="32">
        <v>0.34782608695652173</v>
      </c>
      <c r="P66" s="32">
        <v>0.39130434782608697</v>
      </c>
      <c r="Q66" s="32">
        <v>0.17391304347826086</v>
      </c>
      <c r="R66" s="32">
        <v>0</v>
      </c>
      <c r="S66" s="32">
        <v>0</v>
      </c>
      <c r="T66" s="32">
        <v>1</v>
      </c>
    </row>
    <row r="67" spans="1:20" x14ac:dyDescent="0.35">
      <c r="A67" s="50" t="s">
        <v>156</v>
      </c>
      <c r="B67" s="12" t="s">
        <v>50</v>
      </c>
      <c r="C67" s="49" t="s">
        <v>110</v>
      </c>
      <c r="D67" s="49" t="s">
        <v>108</v>
      </c>
      <c r="E67" s="53">
        <f t="shared" si="1"/>
        <v>4</v>
      </c>
      <c r="F67" s="49" t="s">
        <v>107</v>
      </c>
      <c r="G67" s="49" t="s">
        <v>306</v>
      </c>
      <c r="H67" s="26">
        <f t="shared" si="12"/>
        <v>1</v>
      </c>
      <c r="M67" s="31" t="s">
        <v>63</v>
      </c>
      <c r="N67" s="32">
        <v>0.3</v>
      </c>
      <c r="O67" s="32">
        <v>0.1</v>
      </c>
      <c r="P67" s="32">
        <v>0.15</v>
      </c>
      <c r="Q67" s="32">
        <v>0.2</v>
      </c>
      <c r="R67" s="32">
        <v>0.25</v>
      </c>
      <c r="S67" s="32">
        <v>0</v>
      </c>
      <c r="T67" s="32">
        <v>1</v>
      </c>
    </row>
    <row r="68" spans="1:20" x14ac:dyDescent="0.35">
      <c r="A68" s="50" t="s">
        <v>157</v>
      </c>
      <c r="B68" s="12" t="s">
        <v>50</v>
      </c>
      <c r="C68" s="49" t="s">
        <v>107</v>
      </c>
      <c r="D68" s="49" t="s">
        <v>108</v>
      </c>
      <c r="E68" s="53">
        <f t="shared" si="1"/>
        <v>1</v>
      </c>
      <c r="F68" s="49" t="s">
        <v>107</v>
      </c>
      <c r="G68" s="49" t="s">
        <v>306</v>
      </c>
      <c r="H68" s="26">
        <f t="shared" ref="H68:H99" si="13">IF(AND(F68="improved",G68="not shared"),1,IF(AND(F68="improved",G68="&lt;20"),2,IF(AND(F68="improved",G68="&gt;20"),3,IF(F68="unimproved",4,IF(G68="&gt;50",4,IF(F68="open defecation",5,""))))))</f>
        <v>1</v>
      </c>
      <c r="M68" s="31" t="s">
        <v>46</v>
      </c>
      <c r="N68" s="32">
        <v>0.18181818181818182</v>
      </c>
      <c r="O68" s="32">
        <v>0.27272727272727271</v>
      </c>
      <c r="P68" s="32">
        <v>0.13636363636363635</v>
      </c>
      <c r="Q68" s="32">
        <v>0.18181818181818182</v>
      </c>
      <c r="R68" s="32">
        <v>0.22727272727272727</v>
      </c>
      <c r="S68" s="32">
        <v>0</v>
      </c>
      <c r="T68" s="32">
        <v>1</v>
      </c>
    </row>
    <row r="69" spans="1:20" x14ac:dyDescent="0.35">
      <c r="A69" s="50" t="s">
        <v>158</v>
      </c>
      <c r="B69" s="12" t="s">
        <v>50</v>
      </c>
      <c r="C69" s="49" t="s">
        <v>110</v>
      </c>
      <c r="D69" s="49" t="s">
        <v>109</v>
      </c>
      <c r="E69" s="53">
        <f t="shared" ref="E69:E132" si="14">IF(AND(C69="improved",D69="premise"),1,IF(AND(C69="improved",D69="&lt;30"),2,IF(AND(C69="improved",D69="&gt;30"),3,IF(C69="unimproved",4,IF(C69="surface",5,"")))))</f>
        <v>4</v>
      </c>
      <c r="F69" s="49" t="s">
        <v>107</v>
      </c>
      <c r="G69" s="49" t="s">
        <v>305</v>
      </c>
      <c r="H69" s="26">
        <f t="shared" si="13"/>
        <v>3</v>
      </c>
      <c r="M69" s="31" t="s">
        <v>47</v>
      </c>
      <c r="N69" s="32">
        <v>0.42857142857142855</v>
      </c>
      <c r="O69" s="32">
        <v>0.5714285714285714</v>
      </c>
      <c r="P69" s="32">
        <v>0</v>
      </c>
      <c r="Q69" s="32">
        <v>0</v>
      </c>
      <c r="R69" s="32">
        <v>0</v>
      </c>
      <c r="S69" s="32">
        <v>0</v>
      </c>
      <c r="T69" s="32">
        <v>1</v>
      </c>
    </row>
    <row r="70" spans="1:20" x14ac:dyDescent="0.35">
      <c r="A70" s="50" t="s">
        <v>159</v>
      </c>
      <c r="B70" s="12" t="s">
        <v>50</v>
      </c>
      <c r="C70" s="49" t="s">
        <v>107</v>
      </c>
      <c r="D70" s="49" t="s">
        <v>108</v>
      </c>
      <c r="E70" s="53">
        <f t="shared" si="14"/>
        <v>1</v>
      </c>
      <c r="F70" s="49" t="s">
        <v>110</v>
      </c>
      <c r="G70" s="49" t="s">
        <v>305</v>
      </c>
      <c r="H70" s="26">
        <f t="shared" si="13"/>
        <v>4</v>
      </c>
      <c r="M70" s="31" t="s">
        <v>48</v>
      </c>
      <c r="N70" s="32">
        <v>0.18181818181818182</v>
      </c>
      <c r="O70" s="32">
        <v>0.18181818181818182</v>
      </c>
      <c r="P70" s="32">
        <v>0.40909090909090912</v>
      </c>
      <c r="Q70" s="32">
        <v>0</v>
      </c>
      <c r="R70" s="32">
        <v>0.22727272727272727</v>
      </c>
      <c r="S70" s="32">
        <v>0</v>
      </c>
      <c r="T70" s="32">
        <v>1</v>
      </c>
    </row>
    <row r="71" spans="1:20" x14ac:dyDescent="0.35">
      <c r="A71" s="50" t="s">
        <v>160</v>
      </c>
      <c r="B71" s="12" t="s">
        <v>50</v>
      </c>
      <c r="C71" s="49" t="s">
        <v>107</v>
      </c>
      <c r="D71" s="49" t="s">
        <v>111</v>
      </c>
      <c r="E71" s="53">
        <f t="shared" si="14"/>
        <v>3</v>
      </c>
      <c r="F71" s="49" t="s">
        <v>107</v>
      </c>
      <c r="G71" s="49" t="s">
        <v>306</v>
      </c>
      <c r="H71" s="26">
        <f t="shared" si="13"/>
        <v>1</v>
      </c>
      <c r="M71" s="31" t="s">
        <v>49</v>
      </c>
      <c r="N71" s="32">
        <v>0.16666666666666666</v>
      </c>
      <c r="O71" s="32">
        <v>8.3333333333333329E-2</v>
      </c>
      <c r="P71" s="32">
        <v>0.375</v>
      </c>
      <c r="Q71" s="32">
        <v>0.16666666666666666</v>
      </c>
      <c r="R71" s="32">
        <v>0.20833333333333334</v>
      </c>
      <c r="S71" s="32">
        <v>0</v>
      </c>
      <c r="T71" s="32">
        <v>1</v>
      </c>
    </row>
    <row r="72" spans="1:20" x14ac:dyDescent="0.35">
      <c r="A72" s="50" t="s">
        <v>161</v>
      </c>
      <c r="B72" s="12" t="s">
        <v>50</v>
      </c>
      <c r="C72" s="49" t="s">
        <v>107</v>
      </c>
      <c r="D72" s="49" t="s">
        <v>109</v>
      </c>
      <c r="E72" s="53">
        <f t="shared" si="14"/>
        <v>2</v>
      </c>
      <c r="F72" s="49" t="s">
        <v>107</v>
      </c>
      <c r="G72" s="49" t="s">
        <v>306</v>
      </c>
      <c r="H72" s="26">
        <f t="shared" si="13"/>
        <v>1</v>
      </c>
      <c r="M72" s="31" t="s">
        <v>50</v>
      </c>
      <c r="N72" s="32">
        <v>0.31578947368421051</v>
      </c>
      <c r="O72" s="32">
        <v>0.10526315789473684</v>
      </c>
      <c r="P72" s="32">
        <v>0.15789473684210525</v>
      </c>
      <c r="Q72" s="32">
        <v>0.42105263157894735</v>
      </c>
      <c r="R72" s="32">
        <v>0</v>
      </c>
      <c r="S72" s="32">
        <v>0</v>
      </c>
      <c r="T72" s="32">
        <v>1</v>
      </c>
    </row>
    <row r="73" spans="1:20" x14ac:dyDescent="0.35">
      <c r="A73" s="50" t="s">
        <v>162</v>
      </c>
      <c r="B73" s="12" t="s">
        <v>50</v>
      </c>
      <c r="C73" s="49" t="s">
        <v>110</v>
      </c>
      <c r="D73" s="49" t="s">
        <v>108</v>
      </c>
      <c r="E73" s="53">
        <f t="shared" si="14"/>
        <v>4</v>
      </c>
      <c r="F73" s="49" t="s">
        <v>107</v>
      </c>
      <c r="G73" s="49" t="s">
        <v>306</v>
      </c>
      <c r="H73" s="26">
        <f t="shared" si="13"/>
        <v>1</v>
      </c>
      <c r="M73" s="31" t="s">
        <v>51</v>
      </c>
      <c r="N73" s="32">
        <v>0.63636363636363635</v>
      </c>
      <c r="O73" s="32">
        <v>0.36363636363636365</v>
      </c>
      <c r="P73" s="32">
        <v>0</v>
      </c>
      <c r="Q73" s="32">
        <v>0</v>
      </c>
      <c r="R73" s="32">
        <v>0</v>
      </c>
      <c r="S73" s="32">
        <v>0</v>
      </c>
      <c r="T73" s="32">
        <v>1</v>
      </c>
    </row>
    <row r="74" spans="1:20" x14ac:dyDescent="0.35">
      <c r="A74" s="50" t="s">
        <v>163</v>
      </c>
      <c r="B74" s="12" t="s">
        <v>51</v>
      </c>
      <c r="C74" s="49" t="s">
        <v>112</v>
      </c>
      <c r="D74" s="49" t="s">
        <v>111</v>
      </c>
      <c r="E74" s="53">
        <f t="shared" si="14"/>
        <v>5</v>
      </c>
      <c r="F74" s="49" t="s">
        <v>107</v>
      </c>
      <c r="G74" s="49" t="s">
        <v>306</v>
      </c>
      <c r="H74" s="26">
        <f t="shared" si="13"/>
        <v>1</v>
      </c>
      <c r="M74" s="31" t="s">
        <v>52</v>
      </c>
      <c r="N74" s="32">
        <v>0.11538461538461539</v>
      </c>
      <c r="O74" s="32">
        <v>0.15384615384615385</v>
      </c>
      <c r="P74" s="32">
        <v>0.23076923076923078</v>
      </c>
      <c r="Q74" s="32">
        <v>0.30769230769230771</v>
      </c>
      <c r="R74" s="32">
        <v>0.19230769230769232</v>
      </c>
      <c r="S74" s="32">
        <v>0</v>
      </c>
      <c r="T74" s="32">
        <v>1</v>
      </c>
    </row>
    <row r="75" spans="1:20" x14ac:dyDescent="0.35">
      <c r="A75" s="50" t="s">
        <v>164</v>
      </c>
      <c r="B75" s="12" t="s">
        <v>51</v>
      </c>
      <c r="C75" s="49" t="s">
        <v>107</v>
      </c>
      <c r="D75" s="49" t="s">
        <v>109</v>
      </c>
      <c r="E75" s="53">
        <f t="shared" si="14"/>
        <v>2</v>
      </c>
      <c r="F75" s="49" t="s">
        <v>107</v>
      </c>
      <c r="G75" s="49" t="s">
        <v>306</v>
      </c>
      <c r="H75" s="26">
        <f t="shared" si="13"/>
        <v>1</v>
      </c>
      <c r="M75" s="31" t="s">
        <v>79</v>
      </c>
      <c r="N75" s="32">
        <v>0.24050632911392406</v>
      </c>
      <c r="O75" s="32">
        <v>0.23291139240506328</v>
      </c>
      <c r="P75" s="32">
        <v>0.25822784810126581</v>
      </c>
      <c r="Q75" s="32">
        <v>0.14177215189873418</v>
      </c>
      <c r="R75" s="32">
        <v>0.12658227848101267</v>
      </c>
      <c r="S75" s="32">
        <v>0</v>
      </c>
      <c r="T75" s="32">
        <v>1</v>
      </c>
    </row>
    <row r="76" spans="1:20" x14ac:dyDescent="0.35">
      <c r="A76" s="50" t="s">
        <v>165</v>
      </c>
      <c r="B76" s="12" t="s">
        <v>51</v>
      </c>
      <c r="C76" s="49" t="s">
        <v>107</v>
      </c>
      <c r="D76" s="49" t="s">
        <v>109</v>
      </c>
      <c r="E76" s="53">
        <f t="shared" si="14"/>
        <v>2</v>
      </c>
      <c r="F76" s="49" t="s">
        <v>107</v>
      </c>
      <c r="G76" s="49" t="s">
        <v>95</v>
      </c>
      <c r="H76" s="26">
        <f t="shared" si="13"/>
        <v>2</v>
      </c>
    </row>
    <row r="77" spans="1:20" x14ac:dyDescent="0.35">
      <c r="A77" s="50" t="s">
        <v>166</v>
      </c>
      <c r="B77" s="12" t="s">
        <v>51</v>
      </c>
      <c r="C77" s="49" t="s">
        <v>107</v>
      </c>
      <c r="D77" s="49" t="s">
        <v>108</v>
      </c>
      <c r="E77" s="53">
        <f t="shared" si="14"/>
        <v>1</v>
      </c>
      <c r="F77" s="49" t="s">
        <v>107</v>
      </c>
      <c r="G77" s="49" t="s">
        <v>306</v>
      </c>
      <c r="H77" s="26">
        <f t="shared" si="13"/>
        <v>1</v>
      </c>
    </row>
    <row r="78" spans="1:20" x14ac:dyDescent="0.35">
      <c r="A78" s="50" t="s">
        <v>167</v>
      </c>
      <c r="B78" s="12" t="s">
        <v>51</v>
      </c>
      <c r="C78" s="49" t="s">
        <v>110</v>
      </c>
      <c r="D78" s="49" t="s">
        <v>109</v>
      </c>
      <c r="E78" s="53">
        <f t="shared" si="14"/>
        <v>4</v>
      </c>
      <c r="F78" s="49" t="s">
        <v>107</v>
      </c>
      <c r="G78" s="49" t="s">
        <v>95</v>
      </c>
      <c r="H78" s="26">
        <f t="shared" si="13"/>
        <v>2</v>
      </c>
    </row>
    <row r="79" spans="1:20" x14ac:dyDescent="0.35">
      <c r="A79" s="50" t="s">
        <v>168</v>
      </c>
      <c r="B79" s="12" t="s">
        <v>51</v>
      </c>
      <c r="C79" s="49" t="s">
        <v>107</v>
      </c>
      <c r="D79" s="49" t="s">
        <v>108</v>
      </c>
      <c r="E79" s="53">
        <f t="shared" si="14"/>
        <v>1</v>
      </c>
      <c r="F79" s="49" t="s">
        <v>107</v>
      </c>
      <c r="G79" s="49" t="s">
        <v>306</v>
      </c>
      <c r="H79" s="26">
        <f t="shared" si="13"/>
        <v>1</v>
      </c>
    </row>
    <row r="80" spans="1:20" x14ac:dyDescent="0.35">
      <c r="A80" s="50" t="s">
        <v>169</v>
      </c>
      <c r="B80" s="12" t="s">
        <v>51</v>
      </c>
      <c r="C80" s="49" t="s">
        <v>107</v>
      </c>
      <c r="D80" s="49" t="s">
        <v>108</v>
      </c>
      <c r="E80" s="53">
        <f t="shared" si="14"/>
        <v>1</v>
      </c>
      <c r="F80" s="49" t="s">
        <v>107</v>
      </c>
      <c r="G80" s="49" t="s">
        <v>110</v>
      </c>
      <c r="H80" s="26" t="str">
        <f t="shared" si="13"/>
        <v/>
      </c>
    </row>
    <row r="81" spans="1:8" x14ac:dyDescent="0.35">
      <c r="A81" s="50" t="s">
        <v>170</v>
      </c>
      <c r="B81" s="12" t="s">
        <v>51</v>
      </c>
      <c r="C81" s="49" t="s">
        <v>107</v>
      </c>
      <c r="D81" s="49" t="s">
        <v>108</v>
      </c>
      <c r="E81" s="53">
        <f t="shared" si="14"/>
        <v>1</v>
      </c>
      <c r="F81" s="49" t="s">
        <v>107</v>
      </c>
      <c r="G81" s="49" t="s">
        <v>306</v>
      </c>
      <c r="H81" s="26">
        <f t="shared" si="13"/>
        <v>1</v>
      </c>
    </row>
    <row r="82" spans="1:8" x14ac:dyDescent="0.35">
      <c r="A82" s="50" t="s">
        <v>171</v>
      </c>
      <c r="B82" s="12" t="s">
        <v>51</v>
      </c>
      <c r="C82" s="49" t="s">
        <v>107</v>
      </c>
      <c r="D82" s="49" t="s">
        <v>108</v>
      </c>
      <c r="E82" s="53">
        <f t="shared" si="14"/>
        <v>1</v>
      </c>
      <c r="F82" s="49" t="s">
        <v>107</v>
      </c>
      <c r="G82" s="49" t="s">
        <v>306</v>
      </c>
      <c r="H82" s="26">
        <f t="shared" si="13"/>
        <v>1</v>
      </c>
    </row>
    <row r="83" spans="1:8" x14ac:dyDescent="0.35">
      <c r="A83" s="50" t="s">
        <v>172</v>
      </c>
      <c r="B83" s="12" t="s">
        <v>51</v>
      </c>
      <c r="C83" s="49" t="s">
        <v>107</v>
      </c>
      <c r="D83" s="49" t="s">
        <v>109</v>
      </c>
      <c r="E83" s="53">
        <f t="shared" si="14"/>
        <v>2</v>
      </c>
      <c r="F83" s="49" t="s">
        <v>107</v>
      </c>
      <c r="G83" s="49" t="s">
        <v>306</v>
      </c>
      <c r="H83" s="26">
        <f t="shared" si="13"/>
        <v>1</v>
      </c>
    </row>
    <row r="84" spans="1:8" x14ac:dyDescent="0.35">
      <c r="A84" s="50" t="s">
        <v>173</v>
      </c>
      <c r="B84" s="12" t="s">
        <v>52</v>
      </c>
      <c r="C84" s="49" t="s">
        <v>110</v>
      </c>
      <c r="D84" s="49" t="s">
        <v>111</v>
      </c>
      <c r="E84" s="53">
        <f t="shared" si="14"/>
        <v>4</v>
      </c>
      <c r="F84" s="49" t="s">
        <v>107</v>
      </c>
      <c r="G84" s="49" t="s">
        <v>306</v>
      </c>
      <c r="H84" s="26">
        <f t="shared" si="13"/>
        <v>1</v>
      </c>
    </row>
    <row r="85" spans="1:8" x14ac:dyDescent="0.35">
      <c r="A85" s="50" t="s">
        <v>174</v>
      </c>
      <c r="B85" s="12" t="s">
        <v>52</v>
      </c>
      <c r="C85" s="49" t="s">
        <v>107</v>
      </c>
      <c r="D85" s="49" t="s">
        <v>108</v>
      </c>
      <c r="E85" s="53">
        <f t="shared" si="14"/>
        <v>1</v>
      </c>
      <c r="F85" s="49" t="s">
        <v>107</v>
      </c>
      <c r="G85" s="49" t="s">
        <v>95</v>
      </c>
      <c r="H85" s="26">
        <f t="shared" si="13"/>
        <v>2</v>
      </c>
    </row>
    <row r="86" spans="1:8" x14ac:dyDescent="0.35">
      <c r="A86" s="50" t="s">
        <v>175</v>
      </c>
      <c r="B86" s="12" t="s">
        <v>52</v>
      </c>
      <c r="C86" s="49" t="s">
        <v>107</v>
      </c>
      <c r="D86" s="49" t="s">
        <v>108</v>
      </c>
      <c r="E86" s="53">
        <f t="shared" si="14"/>
        <v>1</v>
      </c>
      <c r="F86" s="49" t="s">
        <v>110</v>
      </c>
      <c r="G86" s="49" t="s">
        <v>304</v>
      </c>
      <c r="H86" s="26">
        <f t="shared" si="13"/>
        <v>4</v>
      </c>
    </row>
    <row r="87" spans="1:8" x14ac:dyDescent="0.35">
      <c r="A87" s="50" t="s">
        <v>176</v>
      </c>
      <c r="B87" s="12" t="s">
        <v>52</v>
      </c>
      <c r="C87" s="49" t="s">
        <v>107</v>
      </c>
      <c r="D87" s="49" t="s">
        <v>108</v>
      </c>
      <c r="E87" s="53">
        <f t="shared" si="14"/>
        <v>1</v>
      </c>
      <c r="F87" s="49" t="s">
        <v>107</v>
      </c>
      <c r="G87" s="49" t="s">
        <v>306</v>
      </c>
      <c r="H87" s="26">
        <f t="shared" si="13"/>
        <v>1</v>
      </c>
    </row>
    <row r="88" spans="1:8" x14ac:dyDescent="0.35">
      <c r="A88" s="50" t="s">
        <v>177</v>
      </c>
      <c r="B88" s="12" t="s">
        <v>52</v>
      </c>
      <c r="C88" s="49" t="s">
        <v>107</v>
      </c>
      <c r="D88" s="49" t="s">
        <v>108</v>
      </c>
      <c r="E88" s="53">
        <f t="shared" si="14"/>
        <v>1</v>
      </c>
      <c r="F88" s="49" t="s">
        <v>107</v>
      </c>
      <c r="G88" s="49" t="s">
        <v>305</v>
      </c>
      <c r="H88" s="26">
        <f t="shared" si="13"/>
        <v>3</v>
      </c>
    </row>
    <row r="89" spans="1:8" x14ac:dyDescent="0.35">
      <c r="A89" s="50" t="s">
        <v>178</v>
      </c>
      <c r="B89" s="12" t="s">
        <v>52</v>
      </c>
      <c r="C89" s="49" t="s">
        <v>110</v>
      </c>
      <c r="D89" s="49" t="s">
        <v>108</v>
      </c>
      <c r="E89" s="53">
        <f t="shared" si="14"/>
        <v>4</v>
      </c>
      <c r="F89" s="49" t="s">
        <v>107</v>
      </c>
      <c r="G89" s="49" t="s">
        <v>305</v>
      </c>
      <c r="H89" s="26">
        <f t="shared" si="13"/>
        <v>3</v>
      </c>
    </row>
    <row r="90" spans="1:8" x14ac:dyDescent="0.35">
      <c r="A90" s="50" t="s">
        <v>179</v>
      </c>
      <c r="B90" s="12" t="s">
        <v>52</v>
      </c>
      <c r="C90" s="49" t="s">
        <v>112</v>
      </c>
      <c r="D90" s="49" t="s">
        <v>109</v>
      </c>
      <c r="E90" s="53">
        <f t="shared" si="14"/>
        <v>5</v>
      </c>
      <c r="F90" s="49" t="s">
        <v>107</v>
      </c>
      <c r="G90" s="49" t="s">
        <v>306</v>
      </c>
      <c r="H90" s="26">
        <f t="shared" si="13"/>
        <v>1</v>
      </c>
    </row>
    <row r="91" spans="1:8" x14ac:dyDescent="0.35">
      <c r="A91" s="50" t="s">
        <v>180</v>
      </c>
      <c r="B91" s="12" t="s">
        <v>52</v>
      </c>
      <c r="C91" s="49" t="s">
        <v>107</v>
      </c>
      <c r="D91" s="49" t="s">
        <v>108</v>
      </c>
      <c r="E91" s="53">
        <f t="shared" si="14"/>
        <v>1</v>
      </c>
      <c r="F91" s="49" t="s">
        <v>107</v>
      </c>
      <c r="G91" s="49" t="s">
        <v>95</v>
      </c>
      <c r="H91" s="26">
        <f t="shared" si="13"/>
        <v>2</v>
      </c>
    </row>
    <row r="92" spans="1:8" x14ac:dyDescent="0.35">
      <c r="A92" s="50" t="s">
        <v>181</v>
      </c>
      <c r="B92" s="12" t="s">
        <v>52</v>
      </c>
      <c r="C92" s="49" t="s">
        <v>107</v>
      </c>
      <c r="D92" s="49" t="s">
        <v>111</v>
      </c>
      <c r="E92" s="53">
        <f t="shared" si="14"/>
        <v>3</v>
      </c>
      <c r="F92" s="49" t="s">
        <v>110</v>
      </c>
      <c r="G92" s="49" t="s">
        <v>305</v>
      </c>
      <c r="H92" s="26">
        <f t="shared" si="13"/>
        <v>4</v>
      </c>
    </row>
    <row r="93" spans="1:8" x14ac:dyDescent="0.35">
      <c r="A93" s="50" t="s">
        <v>182</v>
      </c>
      <c r="B93" s="12" t="s">
        <v>52</v>
      </c>
      <c r="C93" s="49" t="s">
        <v>107</v>
      </c>
      <c r="D93" s="49" t="s">
        <v>109</v>
      </c>
      <c r="E93" s="53">
        <f t="shared" si="14"/>
        <v>2</v>
      </c>
      <c r="F93" s="49" t="s">
        <v>307</v>
      </c>
      <c r="G93" s="49" t="s">
        <v>305</v>
      </c>
      <c r="H93" s="26">
        <f t="shared" si="13"/>
        <v>5</v>
      </c>
    </row>
    <row r="94" spans="1:8" x14ac:dyDescent="0.35">
      <c r="A94" s="50" t="s">
        <v>183</v>
      </c>
      <c r="B94" s="12" t="s">
        <v>53</v>
      </c>
      <c r="C94" s="49" t="s">
        <v>107</v>
      </c>
      <c r="D94" s="49" t="s">
        <v>108</v>
      </c>
      <c r="E94" s="53">
        <f t="shared" si="14"/>
        <v>1</v>
      </c>
      <c r="F94" s="49" t="s">
        <v>107</v>
      </c>
      <c r="G94" s="49" t="s">
        <v>305</v>
      </c>
      <c r="H94" s="26">
        <f t="shared" si="13"/>
        <v>3</v>
      </c>
    </row>
    <row r="95" spans="1:8" x14ac:dyDescent="0.35">
      <c r="A95" s="50" t="s">
        <v>184</v>
      </c>
      <c r="B95" s="12" t="s">
        <v>53</v>
      </c>
      <c r="C95" s="49" t="s">
        <v>110</v>
      </c>
      <c r="D95" s="49" t="s">
        <v>111</v>
      </c>
      <c r="E95" s="53">
        <f t="shared" si="14"/>
        <v>4</v>
      </c>
      <c r="F95" s="49" t="s">
        <v>107</v>
      </c>
      <c r="G95" s="49" t="s">
        <v>306</v>
      </c>
      <c r="H95" s="26">
        <f t="shared" si="13"/>
        <v>1</v>
      </c>
    </row>
    <row r="96" spans="1:8" x14ac:dyDescent="0.35">
      <c r="A96" s="50" t="s">
        <v>185</v>
      </c>
      <c r="B96" s="12" t="s">
        <v>53</v>
      </c>
      <c r="C96" s="49" t="s">
        <v>107</v>
      </c>
      <c r="D96" s="49" t="s">
        <v>109</v>
      </c>
      <c r="E96" s="53">
        <f t="shared" si="14"/>
        <v>2</v>
      </c>
      <c r="F96" s="49" t="s">
        <v>107</v>
      </c>
      <c r="G96" s="49" t="s">
        <v>306</v>
      </c>
      <c r="H96" s="26">
        <f t="shared" si="13"/>
        <v>1</v>
      </c>
    </row>
    <row r="97" spans="1:8" x14ac:dyDescent="0.35">
      <c r="A97" s="50" t="s">
        <v>186</v>
      </c>
      <c r="B97" s="12" t="s">
        <v>53</v>
      </c>
      <c r="C97" s="49" t="s">
        <v>107</v>
      </c>
      <c r="D97" s="49" t="s">
        <v>109</v>
      </c>
      <c r="E97" s="53">
        <f t="shared" si="14"/>
        <v>2</v>
      </c>
      <c r="F97" s="49" t="s">
        <v>107</v>
      </c>
      <c r="G97" s="49" t="s">
        <v>305</v>
      </c>
      <c r="H97" s="26">
        <f t="shared" si="13"/>
        <v>3</v>
      </c>
    </row>
    <row r="98" spans="1:8" x14ac:dyDescent="0.35">
      <c r="A98" s="50" t="s">
        <v>187</v>
      </c>
      <c r="B98" s="12" t="s">
        <v>53</v>
      </c>
      <c r="C98" s="49" t="s">
        <v>107</v>
      </c>
      <c r="D98" s="49" t="s">
        <v>108</v>
      </c>
      <c r="E98" s="53">
        <f t="shared" si="14"/>
        <v>1</v>
      </c>
      <c r="F98" s="49" t="s">
        <v>107</v>
      </c>
      <c r="G98" s="49" t="s">
        <v>306</v>
      </c>
      <c r="H98" s="26">
        <f t="shared" si="13"/>
        <v>1</v>
      </c>
    </row>
    <row r="99" spans="1:8" x14ac:dyDescent="0.35">
      <c r="A99" s="50" t="s">
        <v>188</v>
      </c>
      <c r="B99" s="12" t="s">
        <v>53</v>
      </c>
      <c r="C99" s="49" t="s">
        <v>107</v>
      </c>
      <c r="D99" s="49" t="s">
        <v>111</v>
      </c>
      <c r="E99" s="53">
        <f t="shared" si="14"/>
        <v>3</v>
      </c>
      <c r="F99" s="49" t="s">
        <v>107</v>
      </c>
      <c r="G99" s="49" t="s">
        <v>95</v>
      </c>
      <c r="H99" s="26">
        <f t="shared" si="13"/>
        <v>2</v>
      </c>
    </row>
    <row r="100" spans="1:8" x14ac:dyDescent="0.35">
      <c r="A100" s="50" t="s">
        <v>189</v>
      </c>
      <c r="B100" s="12" t="s">
        <v>53</v>
      </c>
      <c r="C100" s="49" t="s">
        <v>112</v>
      </c>
      <c r="D100" s="49" t="s">
        <v>108</v>
      </c>
      <c r="E100" s="53">
        <f t="shared" si="14"/>
        <v>5</v>
      </c>
      <c r="F100" s="49" t="s">
        <v>107</v>
      </c>
      <c r="G100" s="49" t="s">
        <v>306</v>
      </c>
      <c r="H100" s="26">
        <f t="shared" ref="H100:H131" si="15">IF(AND(F100="improved",G100="not shared"),1,IF(AND(F100="improved",G100="&lt;20"),2,IF(AND(F100="improved",G100="&gt;20"),3,IF(F100="unimproved",4,IF(G100="&gt;50",4,IF(F100="open defecation",5,""))))))</f>
        <v>1</v>
      </c>
    </row>
    <row r="101" spans="1:8" x14ac:dyDescent="0.35">
      <c r="A101" s="50" t="s">
        <v>190</v>
      </c>
      <c r="B101" s="12" t="s">
        <v>53</v>
      </c>
      <c r="C101" s="49" t="s">
        <v>110</v>
      </c>
      <c r="D101" s="49" t="s">
        <v>108</v>
      </c>
      <c r="E101" s="53">
        <f t="shared" si="14"/>
        <v>4</v>
      </c>
      <c r="F101" s="49" t="s">
        <v>107</v>
      </c>
      <c r="G101" s="49" t="s">
        <v>306</v>
      </c>
      <c r="H101" s="26">
        <f t="shared" si="15"/>
        <v>1</v>
      </c>
    </row>
    <row r="102" spans="1:8" x14ac:dyDescent="0.35">
      <c r="A102" s="50" t="s">
        <v>191</v>
      </c>
      <c r="B102" s="12" t="s">
        <v>53</v>
      </c>
      <c r="C102" s="49" t="s">
        <v>107</v>
      </c>
      <c r="D102" s="49" t="s">
        <v>108</v>
      </c>
      <c r="E102" s="53">
        <f t="shared" si="14"/>
        <v>1</v>
      </c>
      <c r="F102" s="49" t="s">
        <v>107</v>
      </c>
      <c r="G102" s="49" t="s">
        <v>306</v>
      </c>
      <c r="H102" s="26">
        <f t="shared" si="15"/>
        <v>1</v>
      </c>
    </row>
    <row r="103" spans="1:8" x14ac:dyDescent="0.35">
      <c r="A103" s="50" t="s">
        <v>192</v>
      </c>
      <c r="B103" s="12" t="s">
        <v>53</v>
      </c>
      <c r="C103" s="49" t="s">
        <v>107</v>
      </c>
      <c r="D103" s="49" t="s">
        <v>108</v>
      </c>
      <c r="E103" s="53">
        <f t="shared" si="14"/>
        <v>1</v>
      </c>
      <c r="F103" s="49" t="s">
        <v>107</v>
      </c>
      <c r="G103" s="49" t="s">
        <v>306</v>
      </c>
      <c r="H103" s="26">
        <f t="shared" si="15"/>
        <v>1</v>
      </c>
    </row>
    <row r="104" spans="1:8" x14ac:dyDescent="0.35">
      <c r="A104" s="50" t="s">
        <v>193</v>
      </c>
      <c r="B104" s="12" t="s">
        <v>54</v>
      </c>
      <c r="C104" s="49" t="s">
        <v>107</v>
      </c>
      <c r="D104" s="49" t="s">
        <v>109</v>
      </c>
      <c r="E104" s="53">
        <f t="shared" si="14"/>
        <v>2</v>
      </c>
      <c r="F104" s="49" t="s">
        <v>307</v>
      </c>
      <c r="G104" s="49" t="s">
        <v>305</v>
      </c>
      <c r="H104" s="26">
        <f t="shared" si="15"/>
        <v>5</v>
      </c>
    </row>
    <row r="105" spans="1:8" x14ac:dyDescent="0.35">
      <c r="A105" s="50" t="s">
        <v>194</v>
      </c>
      <c r="B105" s="12" t="s">
        <v>54</v>
      </c>
      <c r="C105" s="49" t="s">
        <v>107</v>
      </c>
      <c r="D105" s="49" t="s">
        <v>111</v>
      </c>
      <c r="E105" s="53">
        <f t="shared" si="14"/>
        <v>3</v>
      </c>
      <c r="F105" s="49" t="s">
        <v>107</v>
      </c>
      <c r="G105" s="49" t="s">
        <v>305</v>
      </c>
      <c r="H105" s="26">
        <f t="shared" si="15"/>
        <v>3</v>
      </c>
    </row>
    <row r="106" spans="1:8" x14ac:dyDescent="0.35">
      <c r="A106" s="50" t="s">
        <v>195</v>
      </c>
      <c r="B106" s="12" t="s">
        <v>54</v>
      </c>
      <c r="C106" s="49" t="s">
        <v>112</v>
      </c>
      <c r="D106" s="49" t="s">
        <v>108</v>
      </c>
      <c r="E106" s="53">
        <f t="shared" si="14"/>
        <v>5</v>
      </c>
      <c r="F106" s="49" t="s">
        <v>107</v>
      </c>
      <c r="G106" s="49" t="s">
        <v>306</v>
      </c>
      <c r="H106" s="26">
        <f t="shared" si="15"/>
        <v>1</v>
      </c>
    </row>
    <row r="107" spans="1:8" x14ac:dyDescent="0.35">
      <c r="A107" s="50" t="s">
        <v>196</v>
      </c>
      <c r="B107" s="12" t="s">
        <v>54</v>
      </c>
      <c r="C107" s="49" t="s">
        <v>107</v>
      </c>
      <c r="D107" s="49" t="s">
        <v>108</v>
      </c>
      <c r="E107" s="53">
        <f t="shared" si="14"/>
        <v>1</v>
      </c>
      <c r="F107" s="49" t="s">
        <v>110</v>
      </c>
      <c r="G107" s="49" t="s">
        <v>305</v>
      </c>
      <c r="H107" s="26">
        <f t="shared" si="15"/>
        <v>4</v>
      </c>
    </row>
    <row r="108" spans="1:8" x14ac:dyDescent="0.35">
      <c r="A108" s="50" t="s">
        <v>197</v>
      </c>
      <c r="B108" s="12" t="s">
        <v>54</v>
      </c>
      <c r="C108" s="49" t="s">
        <v>107</v>
      </c>
      <c r="D108" s="49" t="s">
        <v>108</v>
      </c>
      <c r="E108" s="53">
        <f t="shared" si="14"/>
        <v>1</v>
      </c>
      <c r="F108" s="49" t="s">
        <v>107</v>
      </c>
      <c r="G108" s="49" t="s">
        <v>95</v>
      </c>
      <c r="H108" s="26">
        <f t="shared" si="15"/>
        <v>2</v>
      </c>
    </row>
    <row r="109" spans="1:8" x14ac:dyDescent="0.35">
      <c r="A109" s="50" t="s">
        <v>198</v>
      </c>
      <c r="B109" s="12" t="s">
        <v>54</v>
      </c>
      <c r="C109" s="49" t="s">
        <v>110</v>
      </c>
      <c r="D109" s="49" t="s">
        <v>108</v>
      </c>
      <c r="E109" s="53">
        <f t="shared" si="14"/>
        <v>4</v>
      </c>
      <c r="F109" s="49" t="s">
        <v>107</v>
      </c>
      <c r="G109" s="49" t="s">
        <v>306</v>
      </c>
      <c r="H109" s="26">
        <f t="shared" si="15"/>
        <v>1</v>
      </c>
    </row>
    <row r="110" spans="1:8" x14ac:dyDescent="0.35">
      <c r="A110" s="50" t="s">
        <v>199</v>
      </c>
      <c r="B110" s="12" t="s">
        <v>54</v>
      </c>
      <c r="C110" s="49" t="s">
        <v>107</v>
      </c>
      <c r="D110" s="49" t="s">
        <v>108</v>
      </c>
      <c r="E110" s="53">
        <f t="shared" si="14"/>
        <v>1</v>
      </c>
      <c r="F110" s="49" t="s">
        <v>107</v>
      </c>
      <c r="G110" s="49" t="s">
        <v>305</v>
      </c>
      <c r="H110" s="26">
        <f t="shared" si="15"/>
        <v>3</v>
      </c>
    </row>
    <row r="111" spans="1:8" x14ac:dyDescent="0.35">
      <c r="A111" s="50" t="s">
        <v>200</v>
      </c>
      <c r="B111" s="12" t="s">
        <v>54</v>
      </c>
      <c r="C111" s="49" t="s">
        <v>107</v>
      </c>
      <c r="D111" s="49" t="s">
        <v>109</v>
      </c>
      <c r="E111" s="53">
        <f t="shared" si="14"/>
        <v>2</v>
      </c>
      <c r="F111" s="49" t="s">
        <v>107</v>
      </c>
      <c r="G111" s="49" t="s">
        <v>306</v>
      </c>
      <c r="H111" s="26">
        <f t="shared" si="15"/>
        <v>1</v>
      </c>
    </row>
    <row r="112" spans="1:8" x14ac:dyDescent="0.35">
      <c r="A112" s="50" t="s">
        <v>201</v>
      </c>
      <c r="B112" s="12" t="s">
        <v>54</v>
      </c>
      <c r="C112" s="49" t="s">
        <v>112</v>
      </c>
      <c r="D112" s="49" t="s">
        <v>108</v>
      </c>
      <c r="E112" s="53">
        <f t="shared" si="14"/>
        <v>5</v>
      </c>
      <c r="F112" s="49" t="s">
        <v>107</v>
      </c>
      <c r="G112" s="49" t="s">
        <v>306</v>
      </c>
      <c r="H112" s="26">
        <f t="shared" si="15"/>
        <v>1</v>
      </c>
    </row>
    <row r="113" spans="1:8" x14ac:dyDescent="0.35">
      <c r="A113" s="50" t="s">
        <v>202</v>
      </c>
      <c r="B113" s="12" t="s">
        <v>54</v>
      </c>
      <c r="C113" s="49" t="s">
        <v>110</v>
      </c>
      <c r="D113" s="49" t="s">
        <v>111</v>
      </c>
      <c r="E113" s="53">
        <f t="shared" si="14"/>
        <v>4</v>
      </c>
      <c r="F113" s="49" t="s">
        <v>107</v>
      </c>
      <c r="G113" s="49" t="s">
        <v>95</v>
      </c>
      <c r="H113" s="26">
        <f t="shared" si="15"/>
        <v>2</v>
      </c>
    </row>
    <row r="114" spans="1:8" x14ac:dyDescent="0.35">
      <c r="A114" s="50" t="s">
        <v>203</v>
      </c>
      <c r="B114" s="12" t="s">
        <v>55</v>
      </c>
      <c r="C114" s="49" t="s">
        <v>107</v>
      </c>
      <c r="D114" s="49" t="s">
        <v>109</v>
      </c>
      <c r="E114" s="53">
        <f t="shared" si="14"/>
        <v>2</v>
      </c>
      <c r="F114" s="49" t="s">
        <v>110</v>
      </c>
      <c r="G114" s="49" t="s">
        <v>306</v>
      </c>
      <c r="H114" s="26">
        <f t="shared" si="15"/>
        <v>4</v>
      </c>
    </row>
    <row r="115" spans="1:8" x14ac:dyDescent="0.35">
      <c r="A115" s="50" t="s">
        <v>204</v>
      </c>
      <c r="B115" s="12" t="s">
        <v>55</v>
      </c>
      <c r="C115" s="49" t="s">
        <v>107</v>
      </c>
      <c r="D115" s="49" t="s">
        <v>108</v>
      </c>
      <c r="E115" s="53">
        <f t="shared" si="14"/>
        <v>1</v>
      </c>
      <c r="F115" s="49" t="s">
        <v>107</v>
      </c>
      <c r="G115" s="49" t="s">
        <v>306</v>
      </c>
      <c r="H115" s="26">
        <f t="shared" si="15"/>
        <v>1</v>
      </c>
    </row>
    <row r="116" spans="1:8" x14ac:dyDescent="0.35">
      <c r="A116" s="50" t="s">
        <v>205</v>
      </c>
      <c r="B116" s="12" t="s">
        <v>55</v>
      </c>
      <c r="C116" s="49" t="s">
        <v>107</v>
      </c>
      <c r="D116" s="49" t="s">
        <v>111</v>
      </c>
      <c r="E116" s="53">
        <f t="shared" si="14"/>
        <v>3</v>
      </c>
      <c r="F116" s="49" t="s">
        <v>107</v>
      </c>
      <c r="G116" s="49" t="s">
        <v>305</v>
      </c>
      <c r="H116" s="26">
        <f t="shared" si="15"/>
        <v>3</v>
      </c>
    </row>
    <row r="117" spans="1:8" x14ac:dyDescent="0.35">
      <c r="A117" s="50" t="s">
        <v>206</v>
      </c>
      <c r="B117" s="12" t="s">
        <v>55</v>
      </c>
      <c r="C117" s="49" t="s">
        <v>112</v>
      </c>
      <c r="D117" s="49" t="s">
        <v>109</v>
      </c>
      <c r="E117" s="53">
        <f t="shared" si="14"/>
        <v>5</v>
      </c>
      <c r="F117" s="49" t="s">
        <v>107</v>
      </c>
      <c r="G117" s="49" t="s">
        <v>95</v>
      </c>
      <c r="H117" s="26">
        <f t="shared" si="15"/>
        <v>2</v>
      </c>
    </row>
    <row r="118" spans="1:8" x14ac:dyDescent="0.35">
      <c r="A118" s="50" t="s">
        <v>207</v>
      </c>
      <c r="B118" s="12" t="s">
        <v>55</v>
      </c>
      <c r="C118" s="49" t="s">
        <v>107</v>
      </c>
      <c r="D118" s="49" t="s">
        <v>109</v>
      </c>
      <c r="E118" s="53">
        <f t="shared" si="14"/>
        <v>2</v>
      </c>
      <c r="F118" s="49" t="s">
        <v>107</v>
      </c>
      <c r="G118" s="49" t="s">
        <v>306</v>
      </c>
      <c r="H118" s="26">
        <f t="shared" si="15"/>
        <v>1</v>
      </c>
    </row>
    <row r="119" spans="1:8" x14ac:dyDescent="0.35">
      <c r="A119" s="50" t="s">
        <v>208</v>
      </c>
      <c r="B119" s="12" t="s">
        <v>55</v>
      </c>
      <c r="C119" s="49" t="s">
        <v>107</v>
      </c>
      <c r="D119" s="49" t="s">
        <v>111</v>
      </c>
      <c r="E119" s="53">
        <f t="shared" si="14"/>
        <v>3</v>
      </c>
      <c r="F119" s="49" t="s">
        <v>107</v>
      </c>
      <c r="G119" s="49" t="s">
        <v>306</v>
      </c>
      <c r="H119" s="26">
        <f t="shared" si="15"/>
        <v>1</v>
      </c>
    </row>
    <row r="120" spans="1:8" x14ac:dyDescent="0.35">
      <c r="A120" s="50" t="s">
        <v>209</v>
      </c>
      <c r="B120" s="12" t="s">
        <v>55</v>
      </c>
      <c r="C120" s="49" t="s">
        <v>107</v>
      </c>
      <c r="D120" s="49" t="s">
        <v>111</v>
      </c>
      <c r="E120" s="53">
        <f t="shared" si="14"/>
        <v>3</v>
      </c>
      <c r="F120" s="49" t="s">
        <v>107</v>
      </c>
      <c r="G120" s="49" t="s">
        <v>306</v>
      </c>
      <c r="H120" s="26">
        <f t="shared" si="15"/>
        <v>1</v>
      </c>
    </row>
    <row r="121" spans="1:8" x14ac:dyDescent="0.35">
      <c r="A121" s="50" t="s">
        <v>210</v>
      </c>
      <c r="B121" s="12" t="s">
        <v>55</v>
      </c>
      <c r="C121" s="49" t="s">
        <v>107</v>
      </c>
      <c r="D121" s="49" t="s">
        <v>108</v>
      </c>
      <c r="E121" s="53">
        <f t="shared" si="14"/>
        <v>1</v>
      </c>
      <c r="F121" s="49" t="s">
        <v>307</v>
      </c>
      <c r="G121" s="49" t="s">
        <v>305</v>
      </c>
      <c r="H121" s="26">
        <f t="shared" si="15"/>
        <v>5</v>
      </c>
    </row>
    <row r="122" spans="1:8" x14ac:dyDescent="0.35">
      <c r="A122" s="50" t="s">
        <v>211</v>
      </c>
      <c r="B122" s="12" t="s">
        <v>55</v>
      </c>
      <c r="C122" s="49" t="s">
        <v>107</v>
      </c>
      <c r="D122" s="49" t="s">
        <v>108</v>
      </c>
      <c r="E122" s="53">
        <f t="shared" si="14"/>
        <v>1</v>
      </c>
      <c r="F122" s="49" t="s">
        <v>107</v>
      </c>
      <c r="G122" s="49" t="s">
        <v>305</v>
      </c>
      <c r="H122" s="26">
        <f t="shared" si="15"/>
        <v>3</v>
      </c>
    </row>
    <row r="123" spans="1:8" x14ac:dyDescent="0.35">
      <c r="A123" s="50" t="s">
        <v>212</v>
      </c>
      <c r="B123" s="12" t="s">
        <v>55</v>
      </c>
      <c r="C123" s="49" t="s">
        <v>107</v>
      </c>
      <c r="D123" s="49" t="s">
        <v>108</v>
      </c>
      <c r="E123" s="53">
        <f t="shared" si="14"/>
        <v>1</v>
      </c>
      <c r="F123" s="49" t="s">
        <v>110</v>
      </c>
      <c r="G123" s="49" t="s">
        <v>305</v>
      </c>
      <c r="H123" s="26">
        <f t="shared" si="15"/>
        <v>4</v>
      </c>
    </row>
    <row r="124" spans="1:8" x14ac:dyDescent="0.35">
      <c r="A124" s="50" t="s">
        <v>213</v>
      </c>
      <c r="B124" s="12" t="s">
        <v>56</v>
      </c>
      <c r="C124" s="49" t="s">
        <v>107</v>
      </c>
      <c r="D124" s="49" t="s">
        <v>108</v>
      </c>
      <c r="E124" s="53">
        <f t="shared" si="14"/>
        <v>1</v>
      </c>
      <c r="F124" s="49" t="s">
        <v>107</v>
      </c>
      <c r="G124" s="49" t="s">
        <v>95</v>
      </c>
      <c r="H124" s="26">
        <f t="shared" si="15"/>
        <v>2</v>
      </c>
    </row>
    <row r="125" spans="1:8" x14ac:dyDescent="0.35">
      <c r="A125" s="50" t="s">
        <v>214</v>
      </c>
      <c r="B125" s="12" t="s">
        <v>56</v>
      </c>
      <c r="C125" s="49" t="s">
        <v>107</v>
      </c>
      <c r="D125" s="49" t="s">
        <v>109</v>
      </c>
      <c r="E125" s="53">
        <f t="shared" si="14"/>
        <v>2</v>
      </c>
      <c r="F125" s="49" t="s">
        <v>107</v>
      </c>
      <c r="G125" s="49" t="s">
        <v>306</v>
      </c>
      <c r="H125" s="26">
        <f t="shared" si="15"/>
        <v>1</v>
      </c>
    </row>
    <row r="126" spans="1:8" x14ac:dyDescent="0.35">
      <c r="A126" s="50" t="s">
        <v>215</v>
      </c>
      <c r="B126" s="12" t="s">
        <v>56</v>
      </c>
      <c r="C126" s="49" t="s">
        <v>107</v>
      </c>
      <c r="D126" s="49" t="s">
        <v>111</v>
      </c>
      <c r="E126" s="53">
        <f t="shared" si="14"/>
        <v>3</v>
      </c>
      <c r="F126" s="49" t="s">
        <v>107</v>
      </c>
      <c r="G126" s="49" t="s">
        <v>306</v>
      </c>
      <c r="H126" s="26">
        <f t="shared" si="15"/>
        <v>1</v>
      </c>
    </row>
    <row r="127" spans="1:8" x14ac:dyDescent="0.35">
      <c r="A127" s="50" t="s">
        <v>216</v>
      </c>
      <c r="B127" s="12" t="s">
        <v>56</v>
      </c>
      <c r="C127" s="49" t="s">
        <v>107</v>
      </c>
      <c r="D127" s="49" t="s">
        <v>108</v>
      </c>
      <c r="E127" s="53">
        <f t="shared" si="14"/>
        <v>1</v>
      </c>
      <c r="F127" s="49" t="s">
        <v>107</v>
      </c>
      <c r="G127" s="49" t="s">
        <v>95</v>
      </c>
      <c r="H127" s="26">
        <f t="shared" si="15"/>
        <v>2</v>
      </c>
    </row>
    <row r="128" spans="1:8" x14ac:dyDescent="0.35">
      <c r="A128" s="50" t="s">
        <v>217</v>
      </c>
      <c r="B128" s="12" t="s">
        <v>56</v>
      </c>
      <c r="C128" s="49" t="s">
        <v>112</v>
      </c>
      <c r="D128" s="49" t="s">
        <v>108</v>
      </c>
      <c r="E128" s="53">
        <f t="shared" si="14"/>
        <v>5</v>
      </c>
      <c r="F128" s="49" t="s">
        <v>107</v>
      </c>
      <c r="G128" s="49" t="s">
        <v>305</v>
      </c>
      <c r="H128" s="26">
        <f t="shared" si="15"/>
        <v>3</v>
      </c>
    </row>
    <row r="129" spans="1:8" x14ac:dyDescent="0.35">
      <c r="A129" s="50" t="s">
        <v>218</v>
      </c>
      <c r="B129" s="12" t="s">
        <v>56</v>
      </c>
      <c r="C129" s="49" t="s">
        <v>107</v>
      </c>
      <c r="D129" s="49" t="s">
        <v>111</v>
      </c>
      <c r="E129" s="53">
        <f t="shared" si="14"/>
        <v>3</v>
      </c>
      <c r="F129" s="49" t="s">
        <v>107</v>
      </c>
      <c r="G129" s="49" t="s">
        <v>306</v>
      </c>
      <c r="H129" s="26">
        <f t="shared" si="15"/>
        <v>1</v>
      </c>
    </row>
    <row r="130" spans="1:8" x14ac:dyDescent="0.35">
      <c r="A130" s="50" t="s">
        <v>219</v>
      </c>
      <c r="B130" s="12" t="s">
        <v>56</v>
      </c>
      <c r="C130" s="49" t="s">
        <v>107</v>
      </c>
      <c r="D130" s="49" t="s">
        <v>111</v>
      </c>
      <c r="E130" s="53">
        <f t="shared" si="14"/>
        <v>3</v>
      </c>
      <c r="F130" s="49" t="s">
        <v>107</v>
      </c>
      <c r="G130" s="49" t="s">
        <v>305</v>
      </c>
      <c r="H130" s="26">
        <f t="shared" si="15"/>
        <v>3</v>
      </c>
    </row>
    <row r="131" spans="1:8" x14ac:dyDescent="0.35">
      <c r="A131" s="50" t="s">
        <v>220</v>
      </c>
      <c r="B131" s="12" t="s">
        <v>56</v>
      </c>
      <c r="C131" s="49" t="s">
        <v>107</v>
      </c>
      <c r="D131" s="49" t="s">
        <v>108</v>
      </c>
      <c r="E131" s="53">
        <f t="shared" si="14"/>
        <v>1</v>
      </c>
      <c r="F131" s="49" t="s">
        <v>107</v>
      </c>
      <c r="G131" s="49" t="s">
        <v>95</v>
      </c>
      <c r="H131" s="26">
        <f t="shared" si="15"/>
        <v>2</v>
      </c>
    </row>
    <row r="132" spans="1:8" x14ac:dyDescent="0.35">
      <c r="A132" s="50" t="s">
        <v>221</v>
      </c>
      <c r="B132" s="12" t="s">
        <v>56</v>
      </c>
      <c r="C132" s="49" t="s">
        <v>107</v>
      </c>
      <c r="D132" s="49" t="s">
        <v>109</v>
      </c>
      <c r="E132" s="53">
        <f t="shared" si="14"/>
        <v>2</v>
      </c>
      <c r="F132" s="49" t="s">
        <v>107</v>
      </c>
      <c r="G132" s="49" t="s">
        <v>306</v>
      </c>
      <c r="H132" s="26">
        <f t="shared" ref="H132:H163" si="16">IF(AND(F132="improved",G132="not shared"),1,IF(AND(F132="improved",G132="&lt;20"),2,IF(AND(F132="improved",G132="&gt;20"),3,IF(F132="unimproved",4,IF(G132="&gt;50",4,IF(F132="open defecation",5,""))))))</f>
        <v>1</v>
      </c>
    </row>
    <row r="133" spans="1:8" x14ac:dyDescent="0.35">
      <c r="A133" s="50" t="s">
        <v>222</v>
      </c>
      <c r="B133" s="12" t="s">
        <v>56</v>
      </c>
      <c r="C133" s="49" t="s">
        <v>107</v>
      </c>
      <c r="D133" s="49" t="s">
        <v>108</v>
      </c>
      <c r="E133" s="53">
        <f t="shared" ref="E133:E196" si="17">IF(AND(C133="improved",D133="premise"),1,IF(AND(C133="improved",D133="&lt;30"),2,IF(AND(C133="improved",D133="&gt;30"),3,IF(C133="unimproved",4,IF(C133="surface",5,"")))))</f>
        <v>1</v>
      </c>
      <c r="F133" s="49" t="s">
        <v>107</v>
      </c>
      <c r="G133" s="49" t="s">
        <v>306</v>
      </c>
      <c r="H133" s="26">
        <f t="shared" si="16"/>
        <v>1</v>
      </c>
    </row>
    <row r="134" spans="1:8" x14ac:dyDescent="0.35">
      <c r="A134" s="50" t="s">
        <v>223</v>
      </c>
      <c r="B134" s="12" t="s">
        <v>57</v>
      </c>
      <c r="C134" s="49" t="s">
        <v>107</v>
      </c>
      <c r="D134" s="49" t="s">
        <v>111</v>
      </c>
      <c r="E134" s="53">
        <f t="shared" si="17"/>
        <v>3</v>
      </c>
      <c r="F134" s="49" t="s">
        <v>107</v>
      </c>
      <c r="G134" s="49" t="s">
        <v>306</v>
      </c>
      <c r="H134" s="26">
        <f t="shared" si="16"/>
        <v>1</v>
      </c>
    </row>
    <row r="135" spans="1:8" x14ac:dyDescent="0.35">
      <c r="A135" s="50" t="s">
        <v>224</v>
      </c>
      <c r="B135" s="12" t="s">
        <v>57</v>
      </c>
      <c r="C135" s="49" t="s">
        <v>112</v>
      </c>
      <c r="D135" s="49" t="s">
        <v>109</v>
      </c>
      <c r="E135" s="53">
        <f t="shared" si="17"/>
        <v>5</v>
      </c>
      <c r="F135" s="49" t="s">
        <v>107</v>
      </c>
      <c r="G135" s="49" t="s">
        <v>305</v>
      </c>
      <c r="H135" s="26">
        <f t="shared" si="16"/>
        <v>3</v>
      </c>
    </row>
    <row r="136" spans="1:8" x14ac:dyDescent="0.35">
      <c r="A136" s="50" t="s">
        <v>225</v>
      </c>
      <c r="B136" s="12" t="s">
        <v>57</v>
      </c>
      <c r="C136" s="49" t="s">
        <v>107</v>
      </c>
      <c r="D136" s="49" t="s">
        <v>108</v>
      </c>
      <c r="E136" s="53">
        <f t="shared" si="17"/>
        <v>1</v>
      </c>
      <c r="F136" s="49" t="s">
        <v>107</v>
      </c>
      <c r="G136" s="49" t="s">
        <v>306</v>
      </c>
      <c r="H136" s="26">
        <f t="shared" si="16"/>
        <v>1</v>
      </c>
    </row>
    <row r="137" spans="1:8" x14ac:dyDescent="0.35">
      <c r="A137" s="50" t="s">
        <v>226</v>
      </c>
      <c r="B137" s="12" t="s">
        <v>57</v>
      </c>
      <c r="C137" s="49" t="s">
        <v>112</v>
      </c>
      <c r="D137" s="49" t="s">
        <v>111</v>
      </c>
      <c r="E137" s="53">
        <f t="shared" si="17"/>
        <v>5</v>
      </c>
      <c r="F137" s="49" t="s">
        <v>107</v>
      </c>
      <c r="G137" s="49" t="s">
        <v>95</v>
      </c>
      <c r="H137" s="26">
        <f t="shared" si="16"/>
        <v>2</v>
      </c>
    </row>
    <row r="138" spans="1:8" x14ac:dyDescent="0.35">
      <c r="A138" s="50" t="s">
        <v>227</v>
      </c>
      <c r="B138" s="12" t="s">
        <v>57</v>
      </c>
      <c r="C138" s="49" t="s">
        <v>110</v>
      </c>
      <c r="D138" s="49" t="s">
        <v>109</v>
      </c>
      <c r="E138" s="53">
        <f t="shared" si="17"/>
        <v>4</v>
      </c>
      <c r="F138" s="49" t="s">
        <v>110</v>
      </c>
      <c r="G138" s="49" t="s">
        <v>304</v>
      </c>
      <c r="H138" s="26">
        <f t="shared" si="16"/>
        <v>4</v>
      </c>
    </row>
    <row r="139" spans="1:8" x14ac:dyDescent="0.35">
      <c r="A139" s="50" t="s">
        <v>228</v>
      </c>
      <c r="B139" s="12" t="s">
        <v>57</v>
      </c>
      <c r="C139" s="49" t="s">
        <v>112</v>
      </c>
      <c r="D139" s="49" t="s">
        <v>109</v>
      </c>
      <c r="E139" s="53">
        <f t="shared" si="17"/>
        <v>5</v>
      </c>
      <c r="F139" s="49" t="s">
        <v>107</v>
      </c>
      <c r="G139" s="49" t="s">
        <v>306</v>
      </c>
      <c r="H139" s="26">
        <f t="shared" si="16"/>
        <v>1</v>
      </c>
    </row>
    <row r="140" spans="1:8" x14ac:dyDescent="0.35">
      <c r="A140" s="50" t="s">
        <v>229</v>
      </c>
      <c r="B140" s="12" t="s">
        <v>57</v>
      </c>
      <c r="C140" s="49" t="s">
        <v>112</v>
      </c>
      <c r="D140" s="49" t="s">
        <v>108</v>
      </c>
      <c r="E140" s="53">
        <f t="shared" si="17"/>
        <v>5</v>
      </c>
      <c r="F140" s="49" t="s">
        <v>107</v>
      </c>
      <c r="G140" s="49" t="s">
        <v>306</v>
      </c>
      <c r="H140" s="26">
        <f t="shared" si="16"/>
        <v>1</v>
      </c>
    </row>
    <row r="141" spans="1:8" x14ac:dyDescent="0.35">
      <c r="A141" s="50" t="s">
        <v>230</v>
      </c>
      <c r="B141" s="12" t="s">
        <v>57</v>
      </c>
      <c r="C141" s="49" t="s">
        <v>112</v>
      </c>
      <c r="D141" s="49" t="s">
        <v>111</v>
      </c>
      <c r="E141" s="53">
        <f t="shared" si="17"/>
        <v>5</v>
      </c>
      <c r="F141" s="49" t="s">
        <v>107</v>
      </c>
      <c r="G141" s="49" t="s">
        <v>95</v>
      </c>
      <c r="H141" s="26">
        <f t="shared" si="16"/>
        <v>2</v>
      </c>
    </row>
    <row r="142" spans="1:8" x14ac:dyDescent="0.35">
      <c r="A142" s="50" t="s">
        <v>231</v>
      </c>
      <c r="B142" s="12" t="s">
        <v>57</v>
      </c>
      <c r="C142" s="49" t="s">
        <v>110</v>
      </c>
      <c r="D142" s="49" t="s">
        <v>108</v>
      </c>
      <c r="E142" s="53">
        <f t="shared" si="17"/>
        <v>4</v>
      </c>
      <c r="F142" s="49" t="s">
        <v>107</v>
      </c>
      <c r="G142" s="49" t="s">
        <v>305</v>
      </c>
      <c r="H142" s="26">
        <f t="shared" si="16"/>
        <v>3</v>
      </c>
    </row>
    <row r="143" spans="1:8" x14ac:dyDescent="0.35">
      <c r="A143" s="50" t="s">
        <v>232</v>
      </c>
      <c r="B143" s="12" t="s">
        <v>57</v>
      </c>
      <c r="C143" s="49" t="s">
        <v>107</v>
      </c>
      <c r="D143" s="49" t="s">
        <v>108</v>
      </c>
      <c r="E143" s="53">
        <f t="shared" si="17"/>
        <v>1</v>
      </c>
      <c r="F143" s="49" t="s">
        <v>107</v>
      </c>
      <c r="G143" s="49" t="s">
        <v>95</v>
      </c>
      <c r="H143" s="26">
        <f t="shared" si="16"/>
        <v>2</v>
      </c>
    </row>
    <row r="144" spans="1:8" x14ac:dyDescent="0.35">
      <c r="A144" s="50" t="s">
        <v>233</v>
      </c>
      <c r="B144" s="12" t="s">
        <v>58</v>
      </c>
      <c r="C144" s="49" t="s">
        <v>107</v>
      </c>
      <c r="D144" s="49" t="s">
        <v>108</v>
      </c>
      <c r="E144" s="53">
        <f t="shared" si="17"/>
        <v>1</v>
      </c>
      <c r="F144" s="49" t="s">
        <v>307</v>
      </c>
      <c r="G144" s="49" t="s">
        <v>305</v>
      </c>
      <c r="H144" s="26">
        <f t="shared" si="16"/>
        <v>5</v>
      </c>
    </row>
    <row r="145" spans="1:8" x14ac:dyDescent="0.35">
      <c r="A145" s="50" t="s">
        <v>234</v>
      </c>
      <c r="B145" s="12" t="s">
        <v>58</v>
      </c>
      <c r="C145" s="49" t="s">
        <v>107</v>
      </c>
      <c r="D145" s="49" t="s">
        <v>108</v>
      </c>
      <c r="E145" s="53">
        <f t="shared" si="17"/>
        <v>1</v>
      </c>
      <c r="F145" s="49" t="s">
        <v>107</v>
      </c>
      <c r="G145" s="49" t="s">
        <v>306</v>
      </c>
      <c r="H145" s="26">
        <f t="shared" si="16"/>
        <v>1</v>
      </c>
    </row>
    <row r="146" spans="1:8" x14ac:dyDescent="0.35">
      <c r="A146" s="50" t="s">
        <v>235</v>
      </c>
      <c r="B146" s="12" t="s">
        <v>58</v>
      </c>
      <c r="C146" s="49" t="s">
        <v>107</v>
      </c>
      <c r="D146" s="49" t="s">
        <v>109</v>
      </c>
      <c r="E146" s="53">
        <f t="shared" si="17"/>
        <v>2</v>
      </c>
      <c r="F146" s="49" t="s">
        <v>107</v>
      </c>
      <c r="G146" s="49" t="s">
        <v>306</v>
      </c>
      <c r="H146" s="26">
        <f t="shared" si="16"/>
        <v>1</v>
      </c>
    </row>
    <row r="147" spans="1:8" x14ac:dyDescent="0.35">
      <c r="A147" s="50" t="s">
        <v>236</v>
      </c>
      <c r="B147" s="12" t="s">
        <v>58</v>
      </c>
      <c r="C147" s="49" t="s">
        <v>107</v>
      </c>
      <c r="D147" s="49" t="s">
        <v>111</v>
      </c>
      <c r="E147" s="53">
        <f t="shared" si="17"/>
        <v>3</v>
      </c>
      <c r="F147" s="49" t="s">
        <v>107</v>
      </c>
      <c r="G147" s="49" t="s">
        <v>306</v>
      </c>
      <c r="H147" s="26">
        <f t="shared" si="16"/>
        <v>1</v>
      </c>
    </row>
    <row r="148" spans="1:8" x14ac:dyDescent="0.35">
      <c r="A148" s="50" t="s">
        <v>237</v>
      </c>
      <c r="B148" s="12" t="s">
        <v>58</v>
      </c>
      <c r="C148" s="49" t="s">
        <v>112</v>
      </c>
      <c r="D148" s="49" t="s">
        <v>108</v>
      </c>
      <c r="E148" s="53">
        <f t="shared" si="17"/>
        <v>5</v>
      </c>
      <c r="F148" s="49" t="s">
        <v>107</v>
      </c>
      <c r="G148" s="49" t="s">
        <v>306</v>
      </c>
      <c r="H148" s="26">
        <f t="shared" si="16"/>
        <v>1</v>
      </c>
    </row>
    <row r="149" spans="1:8" x14ac:dyDescent="0.35">
      <c r="A149" s="50" t="s">
        <v>238</v>
      </c>
      <c r="B149" s="12" t="s">
        <v>58</v>
      </c>
      <c r="C149" s="49" t="s">
        <v>107</v>
      </c>
      <c r="D149" s="49" t="s">
        <v>108</v>
      </c>
      <c r="E149" s="53">
        <f t="shared" si="17"/>
        <v>1</v>
      </c>
      <c r="F149" s="49" t="s">
        <v>107</v>
      </c>
      <c r="G149" s="49" t="s">
        <v>306</v>
      </c>
      <c r="H149" s="26">
        <f t="shared" si="16"/>
        <v>1</v>
      </c>
    </row>
    <row r="150" spans="1:8" x14ac:dyDescent="0.35">
      <c r="A150" s="50" t="s">
        <v>239</v>
      </c>
      <c r="B150" s="12" t="s">
        <v>58</v>
      </c>
      <c r="C150" s="49" t="s">
        <v>110</v>
      </c>
      <c r="D150" s="49" t="s">
        <v>107</v>
      </c>
      <c r="E150" s="53">
        <f t="shared" si="17"/>
        <v>4</v>
      </c>
      <c r="F150" s="49" t="s">
        <v>107</v>
      </c>
      <c r="G150" s="49" t="s">
        <v>306</v>
      </c>
      <c r="H150" s="26">
        <f t="shared" si="16"/>
        <v>1</v>
      </c>
    </row>
    <row r="151" spans="1:8" x14ac:dyDescent="0.35">
      <c r="A151" s="50" t="s">
        <v>240</v>
      </c>
      <c r="B151" s="12" t="s">
        <v>58</v>
      </c>
      <c r="C151" s="49" t="s">
        <v>107</v>
      </c>
      <c r="D151" s="49" t="s">
        <v>108</v>
      </c>
      <c r="E151" s="53">
        <f t="shared" si="17"/>
        <v>1</v>
      </c>
      <c r="F151" s="49" t="s">
        <v>107</v>
      </c>
      <c r="G151" s="49" t="s">
        <v>305</v>
      </c>
      <c r="H151" s="26">
        <f t="shared" si="16"/>
        <v>3</v>
      </c>
    </row>
    <row r="152" spans="1:8" x14ac:dyDescent="0.35">
      <c r="A152" s="50" t="s">
        <v>241</v>
      </c>
      <c r="B152" s="12" t="s">
        <v>58</v>
      </c>
      <c r="C152" s="49" t="s">
        <v>107</v>
      </c>
      <c r="D152" s="49" t="s">
        <v>108</v>
      </c>
      <c r="E152" s="53">
        <f t="shared" si="17"/>
        <v>1</v>
      </c>
      <c r="F152" s="49" t="s">
        <v>107</v>
      </c>
      <c r="G152" s="49" t="s">
        <v>305</v>
      </c>
      <c r="H152" s="26">
        <f t="shared" si="16"/>
        <v>3</v>
      </c>
    </row>
    <row r="153" spans="1:8" x14ac:dyDescent="0.35">
      <c r="A153" s="50" t="s">
        <v>242</v>
      </c>
      <c r="B153" s="12" t="s">
        <v>58</v>
      </c>
      <c r="C153" s="49" t="s">
        <v>110</v>
      </c>
      <c r="D153" s="49" t="s">
        <v>109</v>
      </c>
      <c r="E153" s="53">
        <f t="shared" si="17"/>
        <v>4</v>
      </c>
      <c r="F153" s="49" t="s">
        <v>107</v>
      </c>
      <c r="G153" s="49" t="s">
        <v>95</v>
      </c>
      <c r="H153" s="26">
        <f t="shared" si="16"/>
        <v>2</v>
      </c>
    </row>
    <row r="154" spans="1:8" x14ac:dyDescent="0.35">
      <c r="A154" s="50" t="s">
        <v>243</v>
      </c>
      <c r="B154" s="12" t="s">
        <v>59</v>
      </c>
      <c r="C154" s="49" t="s">
        <v>107</v>
      </c>
      <c r="D154" s="49" t="s">
        <v>108</v>
      </c>
      <c r="E154" s="53">
        <f t="shared" si="17"/>
        <v>1</v>
      </c>
      <c r="F154" s="49" t="s">
        <v>107</v>
      </c>
      <c r="G154" s="49" t="s">
        <v>305</v>
      </c>
      <c r="H154" s="26">
        <f t="shared" si="16"/>
        <v>3</v>
      </c>
    </row>
    <row r="155" spans="1:8" x14ac:dyDescent="0.35">
      <c r="A155" s="50" t="s">
        <v>244</v>
      </c>
      <c r="B155" s="12" t="s">
        <v>59</v>
      </c>
      <c r="C155" s="49" t="s">
        <v>107</v>
      </c>
      <c r="D155" s="49" t="s">
        <v>111</v>
      </c>
      <c r="E155" s="53">
        <f t="shared" si="17"/>
        <v>3</v>
      </c>
      <c r="F155" s="49" t="s">
        <v>107</v>
      </c>
      <c r="G155" s="49" t="s">
        <v>95</v>
      </c>
      <c r="H155" s="26">
        <f t="shared" si="16"/>
        <v>2</v>
      </c>
    </row>
    <row r="156" spans="1:8" x14ac:dyDescent="0.35">
      <c r="A156" s="50" t="s">
        <v>245</v>
      </c>
      <c r="B156" s="12" t="s">
        <v>59</v>
      </c>
      <c r="C156" s="49" t="s">
        <v>107</v>
      </c>
      <c r="D156" s="49" t="s">
        <v>109</v>
      </c>
      <c r="E156" s="53">
        <f t="shared" si="17"/>
        <v>2</v>
      </c>
      <c r="F156" s="49" t="s">
        <v>107</v>
      </c>
      <c r="G156" s="49" t="s">
        <v>305</v>
      </c>
      <c r="H156" s="26">
        <f t="shared" si="16"/>
        <v>3</v>
      </c>
    </row>
    <row r="157" spans="1:8" x14ac:dyDescent="0.35">
      <c r="A157" s="50" t="s">
        <v>246</v>
      </c>
      <c r="B157" s="12" t="s">
        <v>59</v>
      </c>
      <c r="C157" s="49" t="s">
        <v>107</v>
      </c>
      <c r="D157" s="49" t="s">
        <v>108</v>
      </c>
      <c r="E157" s="53">
        <f t="shared" si="17"/>
        <v>1</v>
      </c>
      <c r="F157" s="49" t="s">
        <v>107</v>
      </c>
      <c r="G157" s="49" t="s">
        <v>306</v>
      </c>
      <c r="H157" s="26">
        <f t="shared" si="16"/>
        <v>1</v>
      </c>
    </row>
    <row r="158" spans="1:8" x14ac:dyDescent="0.35">
      <c r="A158" s="50" t="s">
        <v>247</v>
      </c>
      <c r="B158" s="12" t="s">
        <v>59</v>
      </c>
      <c r="C158" s="49" t="s">
        <v>107</v>
      </c>
      <c r="D158" s="49" t="s">
        <v>111</v>
      </c>
      <c r="E158" s="53">
        <f t="shared" si="17"/>
        <v>3</v>
      </c>
      <c r="F158" s="49" t="s">
        <v>307</v>
      </c>
      <c r="G158" s="49" t="s">
        <v>305</v>
      </c>
      <c r="H158" s="26">
        <f t="shared" si="16"/>
        <v>5</v>
      </c>
    </row>
    <row r="159" spans="1:8" x14ac:dyDescent="0.35">
      <c r="A159" s="50" t="s">
        <v>248</v>
      </c>
      <c r="B159" s="12" t="s">
        <v>59</v>
      </c>
      <c r="C159" s="49" t="s">
        <v>112</v>
      </c>
      <c r="D159" s="49" t="s">
        <v>109</v>
      </c>
      <c r="E159" s="53">
        <f t="shared" si="17"/>
        <v>5</v>
      </c>
      <c r="F159" s="49" t="s">
        <v>107</v>
      </c>
      <c r="G159" s="49" t="s">
        <v>305</v>
      </c>
      <c r="H159" s="26">
        <f t="shared" si="16"/>
        <v>3</v>
      </c>
    </row>
    <row r="160" spans="1:8" x14ac:dyDescent="0.35">
      <c r="A160" s="50" t="s">
        <v>249</v>
      </c>
      <c r="B160" s="12" t="s">
        <v>59</v>
      </c>
      <c r="C160" s="49" t="s">
        <v>107</v>
      </c>
      <c r="D160" s="49" t="s">
        <v>109</v>
      </c>
      <c r="E160" s="53">
        <f t="shared" si="17"/>
        <v>2</v>
      </c>
      <c r="F160" s="49" t="s">
        <v>107</v>
      </c>
      <c r="G160" s="49" t="s">
        <v>95</v>
      </c>
      <c r="H160" s="26">
        <f t="shared" si="16"/>
        <v>2</v>
      </c>
    </row>
    <row r="161" spans="1:8" x14ac:dyDescent="0.35">
      <c r="A161" s="50" t="s">
        <v>250</v>
      </c>
      <c r="B161" s="12" t="s">
        <v>59</v>
      </c>
      <c r="C161" s="49" t="s">
        <v>107</v>
      </c>
      <c r="D161" s="49" t="s">
        <v>108</v>
      </c>
      <c r="E161" s="53">
        <f t="shared" si="17"/>
        <v>1</v>
      </c>
      <c r="F161" s="49" t="s">
        <v>107</v>
      </c>
      <c r="G161" s="49" t="s">
        <v>95</v>
      </c>
      <c r="H161" s="26">
        <f t="shared" si="16"/>
        <v>2</v>
      </c>
    </row>
    <row r="162" spans="1:8" x14ac:dyDescent="0.35">
      <c r="A162" s="50" t="s">
        <v>251</v>
      </c>
      <c r="B162" s="12" t="s">
        <v>59</v>
      </c>
      <c r="C162" s="49" t="s">
        <v>107</v>
      </c>
      <c r="D162" s="49" t="s">
        <v>111</v>
      </c>
      <c r="E162" s="53">
        <f t="shared" si="17"/>
        <v>3</v>
      </c>
      <c r="F162" s="49" t="s">
        <v>107</v>
      </c>
      <c r="G162" s="49" t="s">
        <v>306</v>
      </c>
      <c r="H162" s="26">
        <f t="shared" si="16"/>
        <v>1</v>
      </c>
    </row>
    <row r="163" spans="1:8" x14ac:dyDescent="0.35">
      <c r="A163" s="50" t="s">
        <v>252</v>
      </c>
      <c r="B163" s="12" t="s">
        <v>59</v>
      </c>
      <c r="C163" s="49" t="s">
        <v>107</v>
      </c>
      <c r="D163" s="49" t="s">
        <v>108</v>
      </c>
      <c r="E163" s="53">
        <f t="shared" si="17"/>
        <v>1</v>
      </c>
      <c r="F163" s="49" t="s">
        <v>107</v>
      </c>
      <c r="G163" s="49" t="s">
        <v>306</v>
      </c>
      <c r="H163" s="26">
        <f t="shared" si="16"/>
        <v>1</v>
      </c>
    </row>
    <row r="164" spans="1:8" x14ac:dyDescent="0.35">
      <c r="A164" s="50" t="s">
        <v>253</v>
      </c>
      <c r="B164" s="12" t="s">
        <v>60</v>
      </c>
      <c r="C164" s="49" t="s">
        <v>110</v>
      </c>
      <c r="D164" s="49" t="s">
        <v>108</v>
      </c>
      <c r="E164" s="53">
        <f t="shared" si="17"/>
        <v>4</v>
      </c>
      <c r="F164" s="49" t="s">
        <v>107</v>
      </c>
      <c r="G164" s="49" t="s">
        <v>306</v>
      </c>
      <c r="H164" s="26">
        <f t="shared" ref="H164:H195" si="18">IF(AND(F164="improved",G164="not shared"),1,IF(AND(F164="improved",G164="&lt;20"),2,IF(AND(F164="improved",G164="&gt;20"),3,IF(F164="unimproved",4,IF(G164="&gt;50",4,IF(F164="open defecation",5,""))))))</f>
        <v>1</v>
      </c>
    </row>
    <row r="165" spans="1:8" x14ac:dyDescent="0.35">
      <c r="A165" s="50" t="s">
        <v>254</v>
      </c>
      <c r="B165" s="12" t="s">
        <v>60</v>
      </c>
      <c r="C165" s="49" t="s">
        <v>112</v>
      </c>
      <c r="D165" s="49" t="s">
        <v>108</v>
      </c>
      <c r="E165" s="53">
        <f t="shared" si="17"/>
        <v>5</v>
      </c>
      <c r="F165" s="49" t="s">
        <v>107</v>
      </c>
      <c r="G165" s="49" t="s">
        <v>95</v>
      </c>
      <c r="H165" s="26">
        <f t="shared" si="18"/>
        <v>2</v>
      </c>
    </row>
    <row r="166" spans="1:8" x14ac:dyDescent="0.35">
      <c r="A166" s="50" t="s">
        <v>255</v>
      </c>
      <c r="B166" s="12" t="s">
        <v>60</v>
      </c>
      <c r="C166" s="49" t="s">
        <v>107</v>
      </c>
      <c r="D166" s="49" t="s">
        <v>108</v>
      </c>
      <c r="E166" s="53">
        <f t="shared" si="17"/>
        <v>1</v>
      </c>
      <c r="F166" s="49" t="s">
        <v>107</v>
      </c>
      <c r="G166" s="49" t="s">
        <v>95</v>
      </c>
      <c r="H166" s="26">
        <f t="shared" si="18"/>
        <v>2</v>
      </c>
    </row>
    <row r="167" spans="1:8" x14ac:dyDescent="0.35">
      <c r="A167" s="50" t="s">
        <v>256</v>
      </c>
      <c r="B167" s="12" t="s">
        <v>60</v>
      </c>
      <c r="C167" s="49" t="s">
        <v>107</v>
      </c>
      <c r="D167" s="49" t="s">
        <v>109</v>
      </c>
      <c r="E167" s="53">
        <f t="shared" si="17"/>
        <v>2</v>
      </c>
      <c r="F167" s="49" t="s">
        <v>107</v>
      </c>
      <c r="G167" s="49" t="s">
        <v>305</v>
      </c>
      <c r="H167" s="26">
        <f t="shared" si="18"/>
        <v>3</v>
      </c>
    </row>
    <row r="168" spans="1:8" x14ac:dyDescent="0.35">
      <c r="A168" s="50" t="s">
        <v>257</v>
      </c>
      <c r="B168" s="12" t="s">
        <v>60</v>
      </c>
      <c r="C168" s="49" t="s">
        <v>107</v>
      </c>
      <c r="D168" s="49" t="s">
        <v>111</v>
      </c>
      <c r="E168" s="53">
        <f t="shared" si="17"/>
        <v>3</v>
      </c>
      <c r="F168" s="49" t="s">
        <v>107</v>
      </c>
      <c r="G168" s="49" t="s">
        <v>306</v>
      </c>
      <c r="H168" s="26">
        <f t="shared" si="18"/>
        <v>1</v>
      </c>
    </row>
    <row r="169" spans="1:8" x14ac:dyDescent="0.35">
      <c r="A169" s="50" t="s">
        <v>258</v>
      </c>
      <c r="B169" s="12" t="s">
        <v>60</v>
      </c>
      <c r="C169" s="49" t="s">
        <v>107</v>
      </c>
      <c r="D169" s="49" t="s">
        <v>108</v>
      </c>
      <c r="E169" s="53">
        <f t="shared" si="17"/>
        <v>1</v>
      </c>
      <c r="F169" s="49" t="s">
        <v>107</v>
      </c>
      <c r="G169" s="49" t="s">
        <v>306</v>
      </c>
      <c r="H169" s="26">
        <f t="shared" si="18"/>
        <v>1</v>
      </c>
    </row>
    <row r="170" spans="1:8" x14ac:dyDescent="0.35">
      <c r="A170" s="50" t="s">
        <v>259</v>
      </c>
      <c r="B170" s="12" t="s">
        <v>60</v>
      </c>
      <c r="C170" s="49" t="s">
        <v>107</v>
      </c>
      <c r="D170" s="49" t="s">
        <v>108</v>
      </c>
      <c r="E170" s="53">
        <f t="shared" si="17"/>
        <v>1</v>
      </c>
      <c r="F170" s="49" t="s">
        <v>107</v>
      </c>
      <c r="G170" s="49" t="s">
        <v>306</v>
      </c>
      <c r="H170" s="26">
        <f t="shared" si="18"/>
        <v>1</v>
      </c>
    </row>
    <row r="171" spans="1:8" x14ac:dyDescent="0.35">
      <c r="A171" s="50" t="s">
        <v>260</v>
      </c>
      <c r="B171" s="12" t="s">
        <v>60</v>
      </c>
      <c r="C171" s="49" t="s">
        <v>107</v>
      </c>
      <c r="D171" s="49" t="s">
        <v>108</v>
      </c>
      <c r="E171" s="53">
        <f t="shared" si="17"/>
        <v>1</v>
      </c>
      <c r="F171" s="49" t="s">
        <v>107</v>
      </c>
      <c r="G171" s="49" t="s">
        <v>306</v>
      </c>
      <c r="H171" s="26">
        <f t="shared" si="18"/>
        <v>1</v>
      </c>
    </row>
    <row r="172" spans="1:8" x14ac:dyDescent="0.35">
      <c r="A172" s="50" t="s">
        <v>261</v>
      </c>
      <c r="B172" s="12" t="s">
        <v>60</v>
      </c>
      <c r="C172" s="49" t="s">
        <v>107</v>
      </c>
      <c r="D172" s="49" t="s">
        <v>108</v>
      </c>
      <c r="E172" s="53">
        <f t="shared" si="17"/>
        <v>1</v>
      </c>
      <c r="F172" s="49" t="s">
        <v>107</v>
      </c>
      <c r="G172" s="49" t="s">
        <v>95</v>
      </c>
      <c r="H172" s="26">
        <f t="shared" si="18"/>
        <v>2</v>
      </c>
    </row>
    <row r="173" spans="1:8" x14ac:dyDescent="0.35">
      <c r="A173" s="50" t="s">
        <v>262</v>
      </c>
      <c r="B173" s="12" t="s">
        <v>60</v>
      </c>
      <c r="C173" s="49" t="s">
        <v>107</v>
      </c>
      <c r="D173" s="49" t="s">
        <v>108</v>
      </c>
      <c r="E173" s="53">
        <f t="shared" si="17"/>
        <v>1</v>
      </c>
      <c r="F173" s="49" t="s">
        <v>110</v>
      </c>
      <c r="G173" s="49" t="s">
        <v>95</v>
      </c>
      <c r="H173" s="26">
        <f t="shared" si="18"/>
        <v>4</v>
      </c>
    </row>
    <row r="174" spans="1:8" x14ac:dyDescent="0.35">
      <c r="A174" s="50" t="s">
        <v>263</v>
      </c>
      <c r="B174" s="12" t="s">
        <v>61</v>
      </c>
      <c r="C174" s="49" t="s">
        <v>107</v>
      </c>
      <c r="D174" s="49" t="s">
        <v>109</v>
      </c>
      <c r="E174" s="53">
        <f t="shared" si="17"/>
        <v>2</v>
      </c>
      <c r="F174" s="49" t="s">
        <v>107</v>
      </c>
      <c r="G174" s="49" t="s">
        <v>95</v>
      </c>
      <c r="H174" s="26">
        <f t="shared" si="18"/>
        <v>2</v>
      </c>
    </row>
    <row r="175" spans="1:8" x14ac:dyDescent="0.35">
      <c r="A175" s="50" t="s">
        <v>264</v>
      </c>
      <c r="B175" s="12" t="s">
        <v>61</v>
      </c>
      <c r="C175" s="49" t="s">
        <v>107</v>
      </c>
      <c r="D175" s="49" t="s">
        <v>108</v>
      </c>
      <c r="E175" s="53">
        <f t="shared" si="17"/>
        <v>1</v>
      </c>
      <c r="F175" s="49" t="s">
        <v>107</v>
      </c>
      <c r="G175" s="49" t="s">
        <v>306</v>
      </c>
      <c r="H175" s="26">
        <f t="shared" si="18"/>
        <v>1</v>
      </c>
    </row>
    <row r="176" spans="1:8" x14ac:dyDescent="0.35">
      <c r="A176" s="50" t="s">
        <v>265</v>
      </c>
      <c r="B176" s="12" t="s">
        <v>61</v>
      </c>
      <c r="C176" s="49" t="s">
        <v>107</v>
      </c>
      <c r="D176" s="49" t="s">
        <v>111</v>
      </c>
      <c r="E176" s="53">
        <f t="shared" si="17"/>
        <v>3</v>
      </c>
      <c r="F176" s="49" t="s">
        <v>107</v>
      </c>
      <c r="G176" s="49" t="s">
        <v>305</v>
      </c>
      <c r="H176" s="26">
        <f t="shared" si="18"/>
        <v>3</v>
      </c>
    </row>
    <row r="177" spans="1:8" x14ac:dyDescent="0.35">
      <c r="A177" s="50" t="s">
        <v>266</v>
      </c>
      <c r="B177" s="12" t="s">
        <v>61</v>
      </c>
      <c r="C177" s="49" t="s">
        <v>107</v>
      </c>
      <c r="D177" s="49" t="s">
        <v>109</v>
      </c>
      <c r="E177" s="53">
        <f t="shared" si="17"/>
        <v>2</v>
      </c>
      <c r="F177" s="49" t="s">
        <v>107</v>
      </c>
      <c r="G177" s="49" t="s">
        <v>306</v>
      </c>
      <c r="H177" s="26">
        <f t="shared" si="18"/>
        <v>1</v>
      </c>
    </row>
    <row r="178" spans="1:8" x14ac:dyDescent="0.35">
      <c r="A178" s="50" t="s">
        <v>267</v>
      </c>
      <c r="B178" s="12" t="s">
        <v>61</v>
      </c>
      <c r="C178" s="49" t="s">
        <v>107</v>
      </c>
      <c r="D178" s="49" t="s">
        <v>108</v>
      </c>
      <c r="E178" s="53">
        <f t="shared" si="17"/>
        <v>1</v>
      </c>
      <c r="F178" s="49" t="s">
        <v>107</v>
      </c>
      <c r="G178" s="49" t="s">
        <v>95</v>
      </c>
      <c r="H178" s="26">
        <f t="shared" si="18"/>
        <v>2</v>
      </c>
    </row>
    <row r="179" spans="1:8" x14ac:dyDescent="0.35">
      <c r="A179" s="50" t="s">
        <v>268</v>
      </c>
      <c r="B179" s="12" t="s">
        <v>61</v>
      </c>
      <c r="C179" s="49" t="s">
        <v>110</v>
      </c>
      <c r="D179" s="49" t="s">
        <v>111</v>
      </c>
      <c r="E179" s="53">
        <f t="shared" si="17"/>
        <v>4</v>
      </c>
      <c r="F179" s="49" t="s">
        <v>107</v>
      </c>
      <c r="G179" s="49" t="s">
        <v>306</v>
      </c>
      <c r="H179" s="26">
        <f t="shared" si="18"/>
        <v>1</v>
      </c>
    </row>
    <row r="180" spans="1:8" x14ac:dyDescent="0.35">
      <c r="A180" s="50" t="s">
        <v>269</v>
      </c>
      <c r="B180" s="12" t="s">
        <v>61</v>
      </c>
      <c r="C180" s="49" t="s">
        <v>107</v>
      </c>
      <c r="D180" s="49" t="s">
        <v>109</v>
      </c>
      <c r="E180" s="53">
        <f t="shared" si="17"/>
        <v>2</v>
      </c>
      <c r="F180" s="49" t="s">
        <v>107</v>
      </c>
      <c r="G180" s="49" t="s">
        <v>306</v>
      </c>
      <c r="H180" s="26">
        <f t="shared" si="18"/>
        <v>1</v>
      </c>
    </row>
    <row r="181" spans="1:8" x14ac:dyDescent="0.35">
      <c r="A181" s="50" t="s">
        <v>270</v>
      </c>
      <c r="B181" s="12" t="s">
        <v>61</v>
      </c>
      <c r="C181" s="49" t="s">
        <v>107</v>
      </c>
      <c r="D181" s="49" t="s">
        <v>109</v>
      </c>
      <c r="E181" s="53">
        <f t="shared" si="17"/>
        <v>2</v>
      </c>
      <c r="F181" s="49" t="s">
        <v>107</v>
      </c>
      <c r="G181" s="49" t="s">
        <v>306</v>
      </c>
      <c r="H181" s="26">
        <f t="shared" si="18"/>
        <v>1</v>
      </c>
    </row>
    <row r="182" spans="1:8" x14ac:dyDescent="0.35">
      <c r="A182" s="50" t="s">
        <v>271</v>
      </c>
      <c r="B182" s="12" t="s">
        <v>61</v>
      </c>
      <c r="C182" s="49" t="s">
        <v>107</v>
      </c>
      <c r="D182" s="49" t="s">
        <v>108</v>
      </c>
      <c r="E182" s="53">
        <f t="shared" si="17"/>
        <v>1</v>
      </c>
      <c r="F182" s="49" t="s">
        <v>107</v>
      </c>
      <c r="G182" s="49" t="s">
        <v>95</v>
      </c>
      <c r="H182" s="26">
        <f t="shared" si="18"/>
        <v>2</v>
      </c>
    </row>
    <row r="183" spans="1:8" x14ac:dyDescent="0.35">
      <c r="A183" s="50" t="s">
        <v>272</v>
      </c>
      <c r="B183" s="12" t="s">
        <v>61</v>
      </c>
      <c r="C183" s="49" t="s">
        <v>107</v>
      </c>
      <c r="D183" s="49" t="s">
        <v>111</v>
      </c>
      <c r="E183" s="53">
        <f t="shared" si="17"/>
        <v>3</v>
      </c>
      <c r="F183" s="49" t="s">
        <v>107</v>
      </c>
      <c r="G183" s="49" t="s">
        <v>306</v>
      </c>
      <c r="H183" s="26">
        <f t="shared" si="18"/>
        <v>1</v>
      </c>
    </row>
    <row r="184" spans="1:8" x14ac:dyDescent="0.35">
      <c r="A184" s="50" t="s">
        <v>273</v>
      </c>
      <c r="B184" s="12" t="s">
        <v>62</v>
      </c>
      <c r="C184" s="49" t="s">
        <v>107</v>
      </c>
      <c r="D184" s="49" t="s">
        <v>108</v>
      </c>
      <c r="E184" s="53">
        <f t="shared" si="17"/>
        <v>1</v>
      </c>
      <c r="F184" s="49" t="s">
        <v>107</v>
      </c>
      <c r="G184" s="49" t="s">
        <v>95</v>
      </c>
      <c r="H184" s="26">
        <f t="shared" si="18"/>
        <v>2</v>
      </c>
    </row>
    <row r="185" spans="1:8" x14ac:dyDescent="0.35">
      <c r="A185" s="50" t="s">
        <v>274</v>
      </c>
      <c r="B185" s="12" t="s">
        <v>62</v>
      </c>
      <c r="C185" s="49" t="s">
        <v>107</v>
      </c>
      <c r="D185" s="49" t="s">
        <v>108</v>
      </c>
      <c r="E185" s="53">
        <f t="shared" si="17"/>
        <v>1</v>
      </c>
      <c r="F185" s="49" t="s">
        <v>107</v>
      </c>
      <c r="G185" s="49" t="s">
        <v>305</v>
      </c>
      <c r="H185" s="26">
        <f t="shared" si="18"/>
        <v>3</v>
      </c>
    </row>
    <row r="186" spans="1:8" x14ac:dyDescent="0.35">
      <c r="A186" s="50" t="s">
        <v>275</v>
      </c>
      <c r="B186" s="12" t="s">
        <v>62</v>
      </c>
      <c r="C186" s="49" t="s">
        <v>107</v>
      </c>
      <c r="D186" s="49" t="s">
        <v>108</v>
      </c>
      <c r="E186" s="53">
        <f t="shared" si="17"/>
        <v>1</v>
      </c>
      <c r="F186" s="49" t="s">
        <v>307</v>
      </c>
      <c r="G186" s="49" t="s">
        <v>305</v>
      </c>
      <c r="H186" s="26">
        <f t="shared" si="18"/>
        <v>5</v>
      </c>
    </row>
    <row r="187" spans="1:8" x14ac:dyDescent="0.35">
      <c r="A187" s="50" t="s">
        <v>276</v>
      </c>
      <c r="B187" s="12" t="s">
        <v>62</v>
      </c>
      <c r="C187" s="49" t="s">
        <v>107</v>
      </c>
      <c r="D187" s="49" t="s">
        <v>108</v>
      </c>
      <c r="E187" s="53">
        <f t="shared" si="17"/>
        <v>1</v>
      </c>
      <c r="F187" s="49" t="s">
        <v>107</v>
      </c>
      <c r="G187" s="49" t="s">
        <v>306</v>
      </c>
      <c r="H187" s="26">
        <f t="shared" si="18"/>
        <v>1</v>
      </c>
    </row>
    <row r="188" spans="1:8" x14ac:dyDescent="0.35">
      <c r="A188" s="50" t="s">
        <v>277</v>
      </c>
      <c r="B188" s="12" t="s">
        <v>62</v>
      </c>
      <c r="C188" s="49" t="s">
        <v>107</v>
      </c>
      <c r="D188" s="49" t="s">
        <v>109</v>
      </c>
      <c r="E188" s="53">
        <f t="shared" si="17"/>
        <v>2</v>
      </c>
      <c r="F188" s="49" t="s">
        <v>107</v>
      </c>
      <c r="G188" s="49" t="s">
        <v>306</v>
      </c>
      <c r="H188" s="26">
        <f t="shared" si="18"/>
        <v>1</v>
      </c>
    </row>
    <row r="189" spans="1:8" x14ac:dyDescent="0.35">
      <c r="A189" s="50" t="s">
        <v>278</v>
      </c>
      <c r="B189" s="12" t="s">
        <v>62</v>
      </c>
      <c r="C189" s="49" t="s">
        <v>107</v>
      </c>
      <c r="D189" s="49" t="s">
        <v>111</v>
      </c>
      <c r="E189" s="53">
        <f t="shared" si="17"/>
        <v>3</v>
      </c>
      <c r="F189" s="49" t="s">
        <v>107</v>
      </c>
      <c r="G189" s="49" t="s">
        <v>95</v>
      </c>
      <c r="H189" s="26">
        <f t="shared" si="18"/>
        <v>2</v>
      </c>
    </row>
    <row r="190" spans="1:8" x14ac:dyDescent="0.35">
      <c r="A190" s="50" t="s">
        <v>279</v>
      </c>
      <c r="B190" s="12" t="s">
        <v>62</v>
      </c>
      <c r="C190" s="49" t="s">
        <v>107</v>
      </c>
      <c r="D190" s="49" t="s">
        <v>108</v>
      </c>
      <c r="E190" s="53">
        <f t="shared" si="17"/>
        <v>1</v>
      </c>
      <c r="F190" s="49" t="s">
        <v>107</v>
      </c>
      <c r="G190" s="49" t="s">
        <v>95</v>
      </c>
      <c r="H190" s="26">
        <f t="shared" si="18"/>
        <v>2</v>
      </c>
    </row>
    <row r="191" spans="1:8" x14ac:dyDescent="0.35">
      <c r="A191" s="50" t="s">
        <v>280</v>
      </c>
      <c r="B191" s="12" t="s">
        <v>62</v>
      </c>
      <c r="C191" s="49" t="s">
        <v>107</v>
      </c>
      <c r="D191" s="49" t="s">
        <v>108</v>
      </c>
      <c r="E191" s="53">
        <f t="shared" si="17"/>
        <v>1</v>
      </c>
      <c r="F191" s="49" t="s">
        <v>107</v>
      </c>
      <c r="G191" s="49" t="s">
        <v>306</v>
      </c>
      <c r="H191" s="26">
        <f t="shared" si="18"/>
        <v>1</v>
      </c>
    </row>
    <row r="192" spans="1:8" x14ac:dyDescent="0.35">
      <c r="A192" s="50" t="s">
        <v>281</v>
      </c>
      <c r="B192" s="12" t="s">
        <v>62</v>
      </c>
      <c r="C192" s="49" t="s">
        <v>107</v>
      </c>
      <c r="D192" s="49" t="s">
        <v>108</v>
      </c>
      <c r="E192" s="53">
        <f t="shared" si="17"/>
        <v>1</v>
      </c>
      <c r="F192" s="49" t="s">
        <v>107</v>
      </c>
      <c r="G192" s="49" t="s">
        <v>305</v>
      </c>
      <c r="H192" s="26">
        <f t="shared" si="18"/>
        <v>3</v>
      </c>
    </row>
    <row r="193" spans="1:8" x14ac:dyDescent="0.35">
      <c r="A193" s="50" t="s">
        <v>282</v>
      </c>
      <c r="B193" s="12" t="s">
        <v>62</v>
      </c>
      <c r="C193" s="49" t="s">
        <v>110</v>
      </c>
      <c r="D193" s="49" t="s">
        <v>108</v>
      </c>
      <c r="E193" s="53">
        <f t="shared" si="17"/>
        <v>4</v>
      </c>
      <c r="F193" s="49" t="s">
        <v>107</v>
      </c>
      <c r="G193" s="49" t="s">
        <v>306</v>
      </c>
      <c r="H193" s="26">
        <f t="shared" si="18"/>
        <v>1</v>
      </c>
    </row>
    <row r="194" spans="1:8" x14ac:dyDescent="0.35">
      <c r="A194" s="50" t="s">
        <v>283</v>
      </c>
      <c r="B194" s="12" t="s">
        <v>63</v>
      </c>
      <c r="C194" s="49" t="s">
        <v>112</v>
      </c>
      <c r="D194" s="49" t="s">
        <v>108</v>
      </c>
      <c r="E194" s="53">
        <f t="shared" si="17"/>
        <v>5</v>
      </c>
      <c r="F194" s="49" t="s">
        <v>107</v>
      </c>
      <c r="G194" s="49" t="s">
        <v>306</v>
      </c>
      <c r="H194" s="26">
        <f t="shared" si="18"/>
        <v>1</v>
      </c>
    </row>
    <row r="195" spans="1:8" x14ac:dyDescent="0.35">
      <c r="A195" s="50" t="s">
        <v>284</v>
      </c>
      <c r="B195" s="12" t="s">
        <v>63</v>
      </c>
      <c r="C195" s="49" t="s">
        <v>107</v>
      </c>
      <c r="D195" s="49" t="s">
        <v>109</v>
      </c>
      <c r="E195" s="53">
        <f t="shared" si="17"/>
        <v>2</v>
      </c>
      <c r="F195" s="49" t="s">
        <v>307</v>
      </c>
      <c r="G195" s="49" t="s">
        <v>95</v>
      </c>
      <c r="H195" s="26">
        <f t="shared" si="18"/>
        <v>5</v>
      </c>
    </row>
    <row r="196" spans="1:8" x14ac:dyDescent="0.35">
      <c r="A196" s="50" t="s">
        <v>285</v>
      </c>
      <c r="B196" s="12" t="s">
        <v>63</v>
      </c>
      <c r="C196" s="49" t="s">
        <v>107</v>
      </c>
      <c r="D196" s="49" t="s">
        <v>108</v>
      </c>
      <c r="E196" s="53">
        <f t="shared" si="17"/>
        <v>1</v>
      </c>
      <c r="F196" s="49" t="s">
        <v>107</v>
      </c>
      <c r="G196" s="49" t="s">
        <v>306</v>
      </c>
      <c r="H196" s="26">
        <f t="shared" ref="H196:H203" si="19">IF(AND(F196="improved",G196="not shared"),1,IF(AND(F196="improved",G196="&lt;20"),2,IF(AND(F196="improved",G196="&gt;20"),3,IF(F196="unimproved",4,IF(G196="&gt;50",4,IF(F196="open defecation",5,""))))))</f>
        <v>1</v>
      </c>
    </row>
    <row r="197" spans="1:8" x14ac:dyDescent="0.35">
      <c r="A197" s="50" t="s">
        <v>286</v>
      </c>
      <c r="B197" s="12" t="s">
        <v>63</v>
      </c>
      <c r="C197" s="49" t="s">
        <v>107</v>
      </c>
      <c r="D197" s="49" t="s">
        <v>111</v>
      </c>
      <c r="E197" s="53">
        <f t="shared" ref="E197:E203" si="20">IF(AND(C197="improved",D197="premise"),1,IF(AND(C197="improved",D197="&lt;30"),2,IF(AND(C197="improved",D197="&gt;30"),3,IF(C197="unimproved",4,IF(C197="surface",5,"")))))</f>
        <v>3</v>
      </c>
      <c r="F197" s="49" t="s">
        <v>107</v>
      </c>
      <c r="G197" s="49" t="s">
        <v>95</v>
      </c>
      <c r="H197" s="26">
        <f t="shared" si="19"/>
        <v>2</v>
      </c>
    </row>
    <row r="198" spans="1:8" x14ac:dyDescent="0.35">
      <c r="A198" s="50" t="s">
        <v>287</v>
      </c>
      <c r="B198" s="12" t="s">
        <v>63</v>
      </c>
      <c r="C198" s="49" t="s">
        <v>107</v>
      </c>
      <c r="D198" s="49" t="s">
        <v>109</v>
      </c>
      <c r="E198" s="53">
        <f t="shared" si="20"/>
        <v>2</v>
      </c>
      <c r="F198" s="49" t="s">
        <v>107</v>
      </c>
      <c r="G198" s="49" t="s">
        <v>306</v>
      </c>
      <c r="H198" s="26">
        <f t="shared" si="19"/>
        <v>1</v>
      </c>
    </row>
    <row r="199" spans="1:8" x14ac:dyDescent="0.35">
      <c r="A199" s="50" t="s">
        <v>288</v>
      </c>
      <c r="B199" s="12" t="s">
        <v>63</v>
      </c>
      <c r="C199" s="49" t="s">
        <v>110</v>
      </c>
      <c r="D199" s="49" t="s">
        <v>108</v>
      </c>
      <c r="E199" s="53">
        <f t="shared" si="20"/>
        <v>4</v>
      </c>
      <c r="F199" s="49" t="s">
        <v>107</v>
      </c>
      <c r="G199" s="49" t="s">
        <v>306</v>
      </c>
      <c r="H199" s="26">
        <f t="shared" si="19"/>
        <v>1</v>
      </c>
    </row>
    <row r="200" spans="1:8" x14ac:dyDescent="0.35">
      <c r="A200" s="50" t="s">
        <v>289</v>
      </c>
      <c r="B200" s="12" t="s">
        <v>63</v>
      </c>
      <c r="C200" s="49" t="s">
        <v>107</v>
      </c>
      <c r="D200" s="49" t="s">
        <v>111</v>
      </c>
      <c r="E200" s="53">
        <f t="shared" si="20"/>
        <v>3</v>
      </c>
      <c r="F200" s="49" t="s">
        <v>110</v>
      </c>
      <c r="G200" s="49" t="s">
        <v>95</v>
      </c>
      <c r="H200" s="26">
        <f t="shared" si="19"/>
        <v>4</v>
      </c>
    </row>
    <row r="201" spans="1:8" x14ac:dyDescent="0.35">
      <c r="A201" s="50" t="s">
        <v>290</v>
      </c>
      <c r="B201" s="12" t="s">
        <v>63</v>
      </c>
      <c r="C201" s="49" t="s">
        <v>107</v>
      </c>
      <c r="D201" s="49" t="s">
        <v>109</v>
      </c>
      <c r="E201" s="53">
        <f t="shared" si="20"/>
        <v>2</v>
      </c>
      <c r="F201" s="49" t="s">
        <v>107</v>
      </c>
      <c r="G201" s="49" t="s">
        <v>306</v>
      </c>
      <c r="H201" s="26">
        <f t="shared" si="19"/>
        <v>1</v>
      </c>
    </row>
    <row r="202" spans="1:8" x14ac:dyDescent="0.35">
      <c r="A202" s="50" t="s">
        <v>291</v>
      </c>
      <c r="B202" s="12" t="s">
        <v>63</v>
      </c>
      <c r="C202" s="49" t="s">
        <v>107</v>
      </c>
      <c r="D202" s="49" t="s">
        <v>109</v>
      </c>
      <c r="E202" s="53">
        <f t="shared" si="20"/>
        <v>2</v>
      </c>
      <c r="F202" s="49" t="s">
        <v>107</v>
      </c>
      <c r="G202" s="49" t="s">
        <v>306</v>
      </c>
      <c r="H202" s="26">
        <f t="shared" si="19"/>
        <v>1</v>
      </c>
    </row>
    <row r="203" spans="1:8" x14ac:dyDescent="0.35">
      <c r="A203" s="50" t="s">
        <v>292</v>
      </c>
      <c r="B203" s="12" t="s">
        <v>63</v>
      </c>
      <c r="C203" s="49" t="s">
        <v>107</v>
      </c>
      <c r="D203" s="49" t="s">
        <v>108</v>
      </c>
      <c r="E203" s="53">
        <f t="shared" si="20"/>
        <v>1</v>
      </c>
      <c r="F203" s="49" t="s">
        <v>107</v>
      </c>
      <c r="G203" s="49" t="s">
        <v>305</v>
      </c>
      <c r="H203" s="26">
        <f t="shared" si="19"/>
        <v>3</v>
      </c>
    </row>
  </sheetData>
  <mergeCells count="7">
    <mergeCell ref="F2:G2"/>
    <mergeCell ref="C2:D2"/>
    <mergeCell ref="T2:X2"/>
    <mergeCell ref="I4:I28"/>
    <mergeCell ref="M2:M3"/>
    <mergeCell ref="N2:R2"/>
    <mergeCell ref="K4:K28"/>
  </mergeCells>
  <phoneticPr fontId="13" type="noConversion"/>
  <conditionalFormatting sqref="E4:E128 H4:H203 E130:E203">
    <cfRule type="cellIs" dxfId="157" priority="152" operator="equal">
      <formula>1</formula>
    </cfRule>
    <cfRule type="cellIs" dxfId="156" priority="153" operator="equal">
      <formula>2</formula>
    </cfRule>
    <cfRule type="cellIs" dxfId="155" priority="154" operator="equal">
      <formula>3</formula>
    </cfRule>
    <cfRule type="cellIs" dxfId="154" priority="155" operator="equal">
      <formula>4</formula>
    </cfRule>
    <cfRule type="cellIs" dxfId="153" priority="156" operator="equal">
      <formula>5</formula>
    </cfRule>
  </conditionalFormatting>
  <conditionalFormatting sqref="C4:C14 C16:C23">
    <cfRule type="cellIs" dxfId="152" priority="149" operator="equal">
      <formula>"surface"</formula>
    </cfRule>
    <cfRule type="cellIs" dxfId="151" priority="150" operator="equal">
      <formula>"unimproved"</formula>
    </cfRule>
    <cfRule type="cellIs" dxfId="150" priority="151" operator="equal">
      <formula>"improved"</formula>
    </cfRule>
  </conditionalFormatting>
  <conditionalFormatting sqref="D4:D14 D16:D23">
    <cfRule type="cellIs" dxfId="149" priority="146" operator="equal">
      <formula>"&gt;30"</formula>
    </cfRule>
    <cfRule type="cellIs" dxfId="148" priority="147" operator="equal">
      <formula>"&lt;30"</formula>
    </cfRule>
    <cfRule type="cellIs" dxfId="147" priority="148" operator="equal">
      <formula>"premise"</formula>
    </cfRule>
  </conditionalFormatting>
  <conditionalFormatting sqref="C40 C48 C58:C60 C67:C115 C117:C118 C120:C125 C127:C129 C131:C175 C177:C182 C184:C203 C50:C52">
    <cfRule type="cellIs" dxfId="146" priority="125" operator="equal">
      <formula>"surface"</formula>
    </cfRule>
    <cfRule type="cellIs" dxfId="145" priority="126" operator="equal">
      <formula>"unimproved"</formula>
    </cfRule>
    <cfRule type="cellIs" dxfId="144" priority="127" operator="equal">
      <formula>"improved"</formula>
    </cfRule>
  </conditionalFormatting>
  <conditionalFormatting sqref="D40 D48 D58:D60 D67:D115 D117:D118 D120:D125 D127:D129 D131:D175 D177:D182 D184:D203 D50:D52">
    <cfRule type="cellIs" dxfId="143" priority="122" operator="equal">
      <formula>"&gt;30"</formula>
    </cfRule>
    <cfRule type="cellIs" dxfId="142" priority="123" operator="equal">
      <formula>"&lt;30"</formula>
    </cfRule>
    <cfRule type="cellIs" dxfId="141" priority="124" operator="equal">
      <formula>"premise"</formula>
    </cfRule>
  </conditionalFormatting>
  <conditionalFormatting sqref="F4:G203">
    <cfRule type="cellIs" dxfId="140" priority="119" operator="equal">
      <formula>"surface"</formula>
    </cfRule>
    <cfRule type="cellIs" dxfId="139" priority="120" operator="equal">
      <formula>"unimproved"</formula>
    </cfRule>
    <cfRule type="cellIs" dxfId="138" priority="121" operator="equal">
      <formula>"improved"</formula>
    </cfRule>
  </conditionalFormatting>
  <conditionalFormatting sqref="G4:G203">
    <cfRule type="cellIs" dxfId="137" priority="115" operator="equal">
      <formula>"&gt;50"</formula>
    </cfRule>
    <cfRule type="cellIs" dxfId="136" priority="116" operator="equal">
      <formula>"&gt;20"</formula>
    </cfRule>
    <cfRule type="cellIs" dxfId="135" priority="117" operator="equal">
      <formula>"&lt;20"</formula>
    </cfRule>
    <cfRule type="cellIs" dxfId="134" priority="118" operator="equal">
      <formula>"not shared"</formula>
    </cfRule>
  </conditionalFormatting>
  <conditionalFormatting sqref="F4:F203">
    <cfRule type="cellIs" dxfId="133" priority="114" operator="equal">
      <formula>"open defecation"</formula>
    </cfRule>
  </conditionalFormatting>
  <conditionalFormatting sqref="E129">
    <cfRule type="cellIs" dxfId="132" priority="106" operator="equal">
      <formula>1</formula>
    </cfRule>
    <cfRule type="cellIs" dxfId="131" priority="107" operator="equal">
      <formula>2</formula>
    </cfRule>
    <cfRule type="cellIs" dxfId="130" priority="108" operator="equal">
      <formula>3</formula>
    </cfRule>
    <cfRule type="cellIs" dxfId="129" priority="109" operator="equal">
      <formula>4</formula>
    </cfRule>
    <cfRule type="cellIs" dxfId="128" priority="110" operator="equal">
      <formula>5</formula>
    </cfRule>
  </conditionalFormatting>
  <conditionalFormatting sqref="C27:C38">
    <cfRule type="cellIs" dxfId="127" priority="101" operator="equal">
      <formula>"surface"</formula>
    </cfRule>
    <cfRule type="cellIs" dxfId="126" priority="102" operator="equal">
      <formula>"unimproved"</formula>
    </cfRule>
    <cfRule type="cellIs" dxfId="125" priority="103" operator="equal">
      <formula>"improved"</formula>
    </cfRule>
  </conditionalFormatting>
  <conditionalFormatting sqref="D27:D38">
    <cfRule type="cellIs" dxfId="124" priority="98" operator="equal">
      <formula>"&gt;30"</formula>
    </cfRule>
    <cfRule type="cellIs" dxfId="123" priority="99" operator="equal">
      <formula>"&lt;30"</formula>
    </cfRule>
    <cfRule type="cellIs" dxfId="122" priority="100" operator="equal">
      <formula>"premise"</formula>
    </cfRule>
  </conditionalFormatting>
  <conditionalFormatting sqref="C42:C47">
    <cfRule type="cellIs" dxfId="121" priority="95" operator="equal">
      <formula>"surface"</formula>
    </cfRule>
    <cfRule type="cellIs" dxfId="120" priority="96" operator="equal">
      <formula>"unimproved"</formula>
    </cfRule>
    <cfRule type="cellIs" dxfId="119" priority="97" operator="equal">
      <formula>"improved"</formula>
    </cfRule>
  </conditionalFormatting>
  <conditionalFormatting sqref="D42:D47">
    <cfRule type="cellIs" dxfId="118" priority="92" operator="equal">
      <formula>"&gt;30"</formula>
    </cfRule>
    <cfRule type="cellIs" dxfId="117" priority="93" operator="equal">
      <formula>"&lt;30"</formula>
    </cfRule>
    <cfRule type="cellIs" dxfId="116" priority="94" operator="equal">
      <formula>"premise"</formula>
    </cfRule>
  </conditionalFormatting>
  <conditionalFormatting sqref="C53:C57">
    <cfRule type="cellIs" dxfId="115" priority="89" operator="equal">
      <formula>"surface"</formula>
    </cfRule>
    <cfRule type="cellIs" dxfId="114" priority="90" operator="equal">
      <formula>"unimproved"</formula>
    </cfRule>
    <cfRule type="cellIs" dxfId="113" priority="91" operator="equal">
      <formula>"improved"</formula>
    </cfRule>
  </conditionalFormatting>
  <conditionalFormatting sqref="D53:D57">
    <cfRule type="cellIs" dxfId="112" priority="86" operator="equal">
      <formula>"&gt;30"</formula>
    </cfRule>
    <cfRule type="cellIs" dxfId="111" priority="87" operator="equal">
      <formula>"&lt;30"</formula>
    </cfRule>
    <cfRule type="cellIs" dxfId="110" priority="88" operator="equal">
      <formula>"premise"</formula>
    </cfRule>
  </conditionalFormatting>
  <conditionalFormatting sqref="C61:C66">
    <cfRule type="cellIs" dxfId="109" priority="83" operator="equal">
      <formula>"surface"</formula>
    </cfRule>
    <cfRule type="cellIs" dxfId="108" priority="84" operator="equal">
      <formula>"unimproved"</formula>
    </cfRule>
    <cfRule type="cellIs" dxfId="107" priority="85" operator="equal">
      <formula>"improved"</formula>
    </cfRule>
  </conditionalFormatting>
  <conditionalFormatting sqref="D61:D66">
    <cfRule type="cellIs" dxfId="106" priority="80" operator="equal">
      <formula>"&gt;30"</formula>
    </cfRule>
    <cfRule type="cellIs" dxfId="105" priority="81" operator="equal">
      <formula>"&lt;30"</formula>
    </cfRule>
    <cfRule type="cellIs" dxfId="104" priority="82" operator="equal">
      <formula>"premise"</formula>
    </cfRule>
  </conditionalFormatting>
  <conditionalFormatting sqref="G80">
    <cfRule type="cellIs" dxfId="103" priority="79" operator="equal">
      <formula>"open defecation"</formula>
    </cfRule>
  </conditionalFormatting>
  <conditionalFormatting sqref="C15">
    <cfRule type="cellIs" dxfId="102" priority="76" operator="equal">
      <formula>"surface"</formula>
    </cfRule>
    <cfRule type="cellIs" dxfId="101" priority="77" operator="equal">
      <formula>"unimproved"</formula>
    </cfRule>
    <cfRule type="cellIs" dxfId="100" priority="78" operator="equal">
      <formula>"improved"</formula>
    </cfRule>
  </conditionalFormatting>
  <conditionalFormatting sqref="D15">
    <cfRule type="cellIs" dxfId="99" priority="73" operator="equal">
      <formula>"&gt;30"</formula>
    </cfRule>
    <cfRule type="cellIs" dxfId="98" priority="74" operator="equal">
      <formula>"&lt;30"</formula>
    </cfRule>
    <cfRule type="cellIs" dxfId="97" priority="75" operator="equal">
      <formula>"premise"</formula>
    </cfRule>
  </conditionalFormatting>
  <conditionalFormatting sqref="C26">
    <cfRule type="cellIs" dxfId="96" priority="70" operator="equal">
      <formula>"surface"</formula>
    </cfRule>
    <cfRule type="cellIs" dxfId="95" priority="71" operator="equal">
      <formula>"unimproved"</formula>
    </cfRule>
    <cfRule type="cellIs" dxfId="94" priority="72" operator="equal">
      <formula>"improved"</formula>
    </cfRule>
  </conditionalFormatting>
  <conditionalFormatting sqref="D26">
    <cfRule type="cellIs" dxfId="93" priority="67" operator="equal">
      <formula>"&gt;30"</formula>
    </cfRule>
    <cfRule type="cellIs" dxfId="92" priority="68" operator="equal">
      <formula>"&lt;30"</formula>
    </cfRule>
    <cfRule type="cellIs" dxfId="91" priority="69" operator="equal">
      <formula>"premise"</formula>
    </cfRule>
  </conditionalFormatting>
  <conditionalFormatting sqref="C24">
    <cfRule type="cellIs" dxfId="90" priority="64" operator="equal">
      <formula>"surface"</formula>
    </cfRule>
    <cfRule type="cellIs" dxfId="89" priority="65" operator="equal">
      <formula>"unimproved"</formula>
    </cfRule>
    <cfRule type="cellIs" dxfId="88" priority="66" operator="equal">
      <formula>"improved"</formula>
    </cfRule>
  </conditionalFormatting>
  <conditionalFormatting sqref="D24">
    <cfRule type="cellIs" dxfId="87" priority="61" operator="equal">
      <formula>"&gt;30"</formula>
    </cfRule>
    <cfRule type="cellIs" dxfId="86" priority="62" operator="equal">
      <formula>"&lt;30"</formula>
    </cfRule>
    <cfRule type="cellIs" dxfId="85" priority="63" operator="equal">
      <formula>"premise"</formula>
    </cfRule>
  </conditionalFormatting>
  <conditionalFormatting sqref="C39">
    <cfRule type="cellIs" dxfId="84" priority="58" operator="equal">
      <formula>"surface"</formula>
    </cfRule>
    <cfRule type="cellIs" dxfId="83" priority="59" operator="equal">
      <formula>"unimproved"</formula>
    </cfRule>
    <cfRule type="cellIs" dxfId="82" priority="60" operator="equal">
      <formula>"improved"</formula>
    </cfRule>
  </conditionalFormatting>
  <conditionalFormatting sqref="D39">
    <cfRule type="cellIs" dxfId="81" priority="55" operator="equal">
      <formula>"&gt;30"</formula>
    </cfRule>
    <cfRule type="cellIs" dxfId="80" priority="56" operator="equal">
      <formula>"&lt;30"</formula>
    </cfRule>
    <cfRule type="cellIs" dxfId="79" priority="57" operator="equal">
      <formula>"premise"</formula>
    </cfRule>
  </conditionalFormatting>
  <conditionalFormatting sqref="C25">
    <cfRule type="cellIs" dxfId="78" priority="52" operator="equal">
      <formula>"surface"</formula>
    </cfRule>
    <cfRule type="cellIs" dxfId="77" priority="53" operator="equal">
      <formula>"unimproved"</formula>
    </cfRule>
    <cfRule type="cellIs" dxfId="76" priority="54" operator="equal">
      <formula>"improved"</formula>
    </cfRule>
  </conditionalFormatting>
  <conditionalFormatting sqref="D25">
    <cfRule type="cellIs" dxfId="75" priority="49" operator="equal">
      <formula>"&gt;30"</formula>
    </cfRule>
    <cfRule type="cellIs" dxfId="74" priority="50" operator="equal">
      <formula>"&lt;30"</formula>
    </cfRule>
    <cfRule type="cellIs" dxfId="73" priority="51" operator="equal">
      <formula>"premise"</formula>
    </cfRule>
  </conditionalFormatting>
  <conditionalFormatting sqref="C41">
    <cfRule type="cellIs" dxfId="72" priority="46" operator="equal">
      <formula>"surface"</formula>
    </cfRule>
    <cfRule type="cellIs" dxfId="71" priority="47" operator="equal">
      <formula>"unimproved"</formula>
    </cfRule>
    <cfRule type="cellIs" dxfId="70" priority="48" operator="equal">
      <formula>"improved"</formula>
    </cfRule>
  </conditionalFormatting>
  <conditionalFormatting sqref="D41">
    <cfRule type="cellIs" dxfId="69" priority="43" operator="equal">
      <formula>"&gt;30"</formula>
    </cfRule>
    <cfRule type="cellIs" dxfId="68" priority="44" operator="equal">
      <formula>"&lt;30"</formula>
    </cfRule>
    <cfRule type="cellIs" dxfId="67" priority="45" operator="equal">
      <formula>"premise"</formula>
    </cfRule>
  </conditionalFormatting>
  <conditionalFormatting sqref="C116">
    <cfRule type="cellIs" dxfId="66" priority="40" operator="equal">
      <formula>"surface"</formula>
    </cfRule>
    <cfRule type="cellIs" dxfId="65" priority="41" operator="equal">
      <formula>"unimproved"</formula>
    </cfRule>
    <cfRule type="cellIs" dxfId="64" priority="42" operator="equal">
      <formula>"improved"</formula>
    </cfRule>
  </conditionalFormatting>
  <conditionalFormatting sqref="D116">
    <cfRule type="cellIs" dxfId="63" priority="37" operator="equal">
      <formula>"&gt;30"</formula>
    </cfRule>
    <cfRule type="cellIs" dxfId="62" priority="38" operator="equal">
      <formula>"&lt;30"</formula>
    </cfRule>
    <cfRule type="cellIs" dxfId="61" priority="39" operator="equal">
      <formula>"premise"</formula>
    </cfRule>
  </conditionalFormatting>
  <conditionalFormatting sqref="C119">
    <cfRule type="cellIs" dxfId="60" priority="34" operator="equal">
      <formula>"surface"</formula>
    </cfRule>
    <cfRule type="cellIs" dxfId="59" priority="35" operator="equal">
      <formula>"unimproved"</formula>
    </cfRule>
    <cfRule type="cellIs" dxfId="58" priority="36" operator="equal">
      <formula>"improved"</formula>
    </cfRule>
  </conditionalFormatting>
  <conditionalFormatting sqref="D119">
    <cfRule type="cellIs" dxfId="57" priority="31" operator="equal">
      <formula>"&gt;30"</formula>
    </cfRule>
    <cfRule type="cellIs" dxfId="56" priority="32" operator="equal">
      <formula>"&lt;30"</formula>
    </cfRule>
    <cfRule type="cellIs" dxfId="55" priority="33" operator="equal">
      <formula>"premise"</formula>
    </cfRule>
  </conditionalFormatting>
  <conditionalFormatting sqref="C126">
    <cfRule type="cellIs" dxfId="54" priority="28" operator="equal">
      <formula>"surface"</formula>
    </cfRule>
    <cfRule type="cellIs" dxfId="53" priority="29" operator="equal">
      <formula>"unimproved"</formula>
    </cfRule>
    <cfRule type="cellIs" dxfId="52" priority="30" operator="equal">
      <formula>"improved"</formula>
    </cfRule>
  </conditionalFormatting>
  <conditionalFormatting sqref="D126">
    <cfRule type="cellIs" dxfId="51" priority="25" operator="equal">
      <formula>"&gt;30"</formula>
    </cfRule>
    <cfRule type="cellIs" dxfId="50" priority="26" operator="equal">
      <formula>"&lt;30"</formula>
    </cfRule>
    <cfRule type="cellIs" dxfId="49" priority="27" operator="equal">
      <formula>"premise"</formula>
    </cfRule>
  </conditionalFormatting>
  <conditionalFormatting sqref="C130">
    <cfRule type="cellIs" dxfId="48" priority="22" operator="equal">
      <formula>"surface"</formula>
    </cfRule>
    <cfRule type="cellIs" dxfId="47" priority="23" operator="equal">
      <formula>"unimproved"</formula>
    </cfRule>
    <cfRule type="cellIs" dxfId="46" priority="24" operator="equal">
      <formula>"improved"</formula>
    </cfRule>
  </conditionalFormatting>
  <conditionalFormatting sqref="D130">
    <cfRule type="cellIs" dxfId="45" priority="19" operator="equal">
      <formula>"&gt;30"</formula>
    </cfRule>
    <cfRule type="cellIs" dxfId="44" priority="20" operator="equal">
      <formula>"&lt;30"</formula>
    </cfRule>
    <cfRule type="cellIs" dxfId="43" priority="21" operator="equal">
      <formula>"premise"</formula>
    </cfRule>
  </conditionalFormatting>
  <conditionalFormatting sqref="C176">
    <cfRule type="cellIs" dxfId="42" priority="16" operator="equal">
      <formula>"surface"</formula>
    </cfRule>
    <cfRule type="cellIs" dxfId="41" priority="17" operator="equal">
      <formula>"unimproved"</formula>
    </cfRule>
    <cfRule type="cellIs" dxfId="40" priority="18" operator="equal">
      <formula>"improved"</formula>
    </cfRule>
  </conditionalFormatting>
  <conditionalFormatting sqref="D176">
    <cfRule type="cellIs" dxfId="39" priority="13" operator="equal">
      <formula>"&gt;30"</formula>
    </cfRule>
    <cfRule type="cellIs" dxfId="38" priority="14" operator="equal">
      <formula>"&lt;30"</formula>
    </cfRule>
    <cfRule type="cellIs" dxfId="37" priority="15" operator="equal">
      <formula>"premise"</formula>
    </cfRule>
  </conditionalFormatting>
  <conditionalFormatting sqref="C183">
    <cfRule type="cellIs" dxfId="36" priority="10" operator="equal">
      <formula>"surface"</formula>
    </cfRule>
    <cfRule type="cellIs" dxfId="35" priority="11" operator="equal">
      <formula>"unimproved"</formula>
    </cfRule>
    <cfRule type="cellIs" dxfId="34" priority="12" operator="equal">
      <formula>"improved"</formula>
    </cfRule>
  </conditionalFormatting>
  <conditionalFormatting sqref="D183">
    <cfRule type="cellIs" dxfId="33" priority="7" operator="equal">
      <formula>"&gt;30"</formula>
    </cfRule>
    <cfRule type="cellIs" dxfId="32" priority="8" operator="equal">
      <formula>"&lt;30"</formula>
    </cfRule>
    <cfRule type="cellIs" dxfId="31" priority="9" operator="equal">
      <formula>"premise"</formula>
    </cfRule>
  </conditionalFormatting>
  <conditionalFormatting sqref="C49">
    <cfRule type="cellIs" dxfId="30" priority="4" operator="equal">
      <formula>"surface"</formula>
    </cfRule>
    <cfRule type="cellIs" dxfId="29" priority="5" operator="equal">
      <formula>"unimproved"</formula>
    </cfRule>
    <cfRule type="cellIs" dxfId="28" priority="6" operator="equal">
      <formula>"improved"</formula>
    </cfRule>
  </conditionalFormatting>
  <conditionalFormatting sqref="D49">
    <cfRule type="cellIs" dxfId="27" priority="1" operator="equal">
      <formula>"&gt;30"</formula>
    </cfRule>
    <cfRule type="cellIs" dxfId="26" priority="2" operator="equal">
      <formula>"&lt;30"</formula>
    </cfRule>
    <cfRule type="cellIs" dxfId="25" priority="3" operator="equal">
      <formula>"premise"</formula>
    </cfRule>
  </conditionalFormatting>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C28-01DD-4D88-B894-B83398FE5033}">
  <dimension ref="A1:H23"/>
  <sheetViews>
    <sheetView zoomScaleNormal="100" workbookViewId="0"/>
  </sheetViews>
  <sheetFormatPr defaultRowHeight="14.5" x14ac:dyDescent="0.35"/>
  <cols>
    <col min="2" max="2" width="14.1796875" customWidth="1"/>
    <col min="3" max="4" width="12.81640625" customWidth="1"/>
    <col min="5" max="5" width="12.453125" customWidth="1"/>
    <col min="6" max="6" width="13.7265625" customWidth="1"/>
    <col min="7" max="7" width="12.453125" customWidth="1"/>
    <col min="8" max="8" width="23.08984375" customWidth="1"/>
    <col min="10" max="10" width="17.54296875" bestFit="1" customWidth="1"/>
    <col min="11" max="11" width="27.08984375" bestFit="1" customWidth="1"/>
  </cols>
  <sheetData>
    <row r="1" spans="1:8" ht="16" thickBot="1" x14ac:dyDescent="0.4">
      <c r="A1" s="15" t="s">
        <v>315</v>
      </c>
      <c r="B1" s="14"/>
      <c r="C1" s="14"/>
      <c r="D1" s="14"/>
      <c r="E1" s="14"/>
      <c r="F1" s="14"/>
      <c r="G1" s="14"/>
      <c r="H1" s="14"/>
    </row>
    <row r="2" spans="1:8" ht="14.5" customHeight="1" x14ac:dyDescent="0.35">
      <c r="A2" s="112" t="s">
        <v>4</v>
      </c>
      <c r="B2" s="39" t="s">
        <v>324</v>
      </c>
      <c r="C2" s="110" t="s">
        <v>325</v>
      </c>
      <c r="D2" s="39" t="s">
        <v>309</v>
      </c>
      <c r="E2" s="110" t="s">
        <v>341</v>
      </c>
      <c r="F2" s="39" t="s">
        <v>312</v>
      </c>
      <c r="G2" s="110" t="s">
        <v>313</v>
      </c>
      <c r="H2" s="113" t="s">
        <v>314</v>
      </c>
    </row>
    <row r="3" spans="1:8" ht="28.5" customHeight="1" x14ac:dyDescent="0.35">
      <c r="A3" s="109"/>
      <c r="B3" s="13" t="s">
        <v>94</v>
      </c>
      <c r="C3" s="111"/>
      <c r="D3" s="13" t="s">
        <v>310</v>
      </c>
      <c r="E3" s="111"/>
      <c r="F3" s="13" t="s">
        <v>311</v>
      </c>
      <c r="G3" s="111"/>
      <c r="H3" s="114"/>
    </row>
    <row r="4" spans="1:8" x14ac:dyDescent="0.35">
      <c r="A4" s="11" t="s">
        <v>25</v>
      </c>
      <c r="B4" s="17" t="s">
        <v>11</v>
      </c>
      <c r="C4" s="16">
        <f t="shared" ref="C4:C23" si="0">IF(B4="81-100%",1,IF(B4="61-80%",2,IF(B4="41-60%",3,IF(B4="21-40%",4,IF(B4="0-20%",5,"")))))</f>
        <v>5</v>
      </c>
      <c r="D4" s="56">
        <v>0.2</v>
      </c>
      <c r="E4" s="16">
        <f>IF(D4&gt;80%,1,IF(AND(D4&gt;60%,D4&lt;=80%),2,IF(AND(D4&gt;40%,D4&lt;=60%),3,IF(AND(D4&gt;20%,D4&lt;=40%),4,IF(D4&lt;=20%,5,"")))))</f>
        <v>5</v>
      </c>
      <c r="F4" s="56">
        <v>0.8</v>
      </c>
      <c r="G4" s="16">
        <f>IF(F4=0%,1,IF(AND(F4&gt;0%,F4&lt;20%),2,IF(AND(F4&gt;=20%,F4&lt;40%),3,IF(AND(F4&gt;=40%,F4&lt;100%),4,IF(F4=100%,5,"")))))</f>
        <v>4</v>
      </c>
      <c r="H4" s="114"/>
    </row>
    <row r="5" spans="1:8" x14ac:dyDescent="0.35">
      <c r="A5" s="11" t="s">
        <v>36</v>
      </c>
      <c r="B5" s="17" t="s">
        <v>11</v>
      </c>
      <c r="C5" s="16">
        <f t="shared" si="0"/>
        <v>5</v>
      </c>
      <c r="D5" s="56">
        <v>0.5</v>
      </c>
      <c r="E5" s="16">
        <f t="shared" ref="E5:E23" si="1">IF(D5&gt;80%,1,IF(AND(D5&gt;60%,D5&lt;=80%),2,IF(AND(D5&gt;40%,D5&lt;=60%),3,IF(AND(D5&gt;20%,D5&lt;=40%),4,IF(D5&lt;=20%,5,"")))))</f>
        <v>3</v>
      </c>
      <c r="F5" s="56">
        <v>0.2</v>
      </c>
      <c r="G5" s="16">
        <f t="shared" ref="G5:G23" si="2">IF(F5=0%,1,IF(AND(F5&gt;0%,F5&lt;20%),2,IF(AND(F5&gt;=20%,F5&lt;40%),3,IF(AND(F5&gt;=40%,F5&lt;100%),4,IF(F5=100%,5,"")))))</f>
        <v>3</v>
      </c>
      <c r="H5" s="114"/>
    </row>
    <row r="6" spans="1:8" x14ac:dyDescent="0.35">
      <c r="A6" s="11" t="s">
        <v>46</v>
      </c>
      <c r="B6" s="17" t="s">
        <v>15</v>
      </c>
      <c r="C6" s="16">
        <f t="shared" si="0"/>
        <v>1</v>
      </c>
      <c r="D6" s="56">
        <v>0.8</v>
      </c>
      <c r="E6" s="16">
        <f t="shared" si="1"/>
        <v>2</v>
      </c>
      <c r="F6" s="56">
        <v>0.1</v>
      </c>
      <c r="G6" s="16">
        <f t="shared" si="2"/>
        <v>2</v>
      </c>
      <c r="H6" s="114"/>
    </row>
    <row r="7" spans="1:8" x14ac:dyDescent="0.35">
      <c r="A7" s="11" t="s">
        <v>47</v>
      </c>
      <c r="B7" s="17" t="s">
        <v>13</v>
      </c>
      <c r="C7" s="16">
        <f t="shared" si="0"/>
        <v>3</v>
      </c>
      <c r="D7" s="56">
        <v>0.6</v>
      </c>
      <c r="E7" s="16">
        <f t="shared" si="1"/>
        <v>3</v>
      </c>
      <c r="F7" s="56">
        <v>0</v>
      </c>
      <c r="G7" s="16">
        <f t="shared" si="2"/>
        <v>1</v>
      </c>
      <c r="H7" s="114"/>
    </row>
    <row r="8" spans="1:8" x14ac:dyDescent="0.35">
      <c r="A8" s="11" t="s">
        <v>48</v>
      </c>
      <c r="B8" s="17" t="s">
        <v>12</v>
      </c>
      <c r="C8" s="16">
        <f t="shared" si="0"/>
        <v>4</v>
      </c>
      <c r="D8" s="56">
        <v>0.5</v>
      </c>
      <c r="E8" s="16">
        <f t="shared" si="1"/>
        <v>3</v>
      </c>
      <c r="F8" s="56">
        <v>0</v>
      </c>
      <c r="G8" s="16">
        <f t="shared" si="2"/>
        <v>1</v>
      </c>
      <c r="H8" s="114"/>
    </row>
    <row r="9" spans="1:8" x14ac:dyDescent="0.35">
      <c r="A9" s="11" t="s">
        <v>49</v>
      </c>
      <c r="B9" s="17" t="s">
        <v>15</v>
      </c>
      <c r="C9" s="16">
        <f t="shared" si="0"/>
        <v>1</v>
      </c>
      <c r="D9" s="56">
        <v>0.3</v>
      </c>
      <c r="E9" s="16">
        <f t="shared" si="1"/>
        <v>4</v>
      </c>
      <c r="F9" s="56">
        <v>0</v>
      </c>
      <c r="G9" s="16">
        <f t="shared" si="2"/>
        <v>1</v>
      </c>
      <c r="H9" s="114"/>
    </row>
    <row r="10" spans="1:8" x14ac:dyDescent="0.35">
      <c r="A10" s="11" t="s">
        <v>50</v>
      </c>
      <c r="B10" s="17" t="s">
        <v>13</v>
      </c>
      <c r="C10" s="16">
        <f t="shared" si="0"/>
        <v>3</v>
      </c>
      <c r="D10" s="56">
        <v>0.7</v>
      </c>
      <c r="E10" s="16">
        <f t="shared" si="1"/>
        <v>2</v>
      </c>
      <c r="F10" s="56">
        <v>0.9</v>
      </c>
      <c r="G10" s="16">
        <f t="shared" si="2"/>
        <v>4</v>
      </c>
      <c r="H10" s="114"/>
    </row>
    <row r="11" spans="1:8" x14ac:dyDescent="0.35">
      <c r="A11" s="11" t="s">
        <v>51</v>
      </c>
      <c r="B11" s="17" t="s">
        <v>13</v>
      </c>
      <c r="C11" s="16">
        <f t="shared" si="0"/>
        <v>3</v>
      </c>
      <c r="D11" s="56">
        <v>1</v>
      </c>
      <c r="E11" s="16">
        <f t="shared" si="1"/>
        <v>1</v>
      </c>
      <c r="F11" s="56">
        <v>0.3</v>
      </c>
      <c r="G11" s="16">
        <f t="shared" si="2"/>
        <v>3</v>
      </c>
      <c r="H11" s="114"/>
    </row>
    <row r="12" spans="1:8" x14ac:dyDescent="0.35">
      <c r="A12" s="11" t="s">
        <v>52</v>
      </c>
      <c r="B12" s="17" t="s">
        <v>15</v>
      </c>
      <c r="C12" s="16">
        <f t="shared" si="0"/>
        <v>1</v>
      </c>
      <c r="D12" s="56">
        <v>1</v>
      </c>
      <c r="E12" s="16">
        <f t="shared" si="1"/>
        <v>1</v>
      </c>
      <c r="F12" s="56">
        <v>0.5</v>
      </c>
      <c r="G12" s="16">
        <f t="shared" si="2"/>
        <v>4</v>
      </c>
      <c r="H12" s="114"/>
    </row>
    <row r="13" spans="1:8" x14ac:dyDescent="0.35">
      <c r="A13" s="11" t="s">
        <v>53</v>
      </c>
      <c r="B13" s="17" t="s">
        <v>12</v>
      </c>
      <c r="C13" s="16">
        <f t="shared" si="0"/>
        <v>4</v>
      </c>
      <c r="D13" s="56">
        <v>0.7</v>
      </c>
      <c r="E13" s="16">
        <f t="shared" si="1"/>
        <v>2</v>
      </c>
      <c r="F13" s="56">
        <v>1</v>
      </c>
      <c r="G13" s="16">
        <f t="shared" si="2"/>
        <v>5</v>
      </c>
      <c r="H13" s="114"/>
    </row>
    <row r="14" spans="1:8" x14ac:dyDescent="0.35">
      <c r="A14" s="11" t="s">
        <v>54</v>
      </c>
      <c r="B14" s="17" t="s">
        <v>13</v>
      </c>
      <c r="C14" s="16">
        <f t="shared" si="0"/>
        <v>3</v>
      </c>
      <c r="D14" s="56">
        <v>0.6</v>
      </c>
      <c r="E14" s="16">
        <f t="shared" si="1"/>
        <v>3</v>
      </c>
      <c r="F14" s="56">
        <v>0</v>
      </c>
      <c r="G14" s="16">
        <f t="shared" si="2"/>
        <v>1</v>
      </c>
      <c r="H14" s="114"/>
    </row>
    <row r="15" spans="1:8" x14ac:dyDescent="0.35">
      <c r="A15" s="11" t="s">
        <v>55</v>
      </c>
      <c r="B15" s="17" t="s">
        <v>14</v>
      </c>
      <c r="C15" s="16">
        <f t="shared" si="0"/>
        <v>2</v>
      </c>
      <c r="D15" s="56">
        <v>0.5</v>
      </c>
      <c r="E15" s="16">
        <f t="shared" si="1"/>
        <v>3</v>
      </c>
      <c r="F15" s="56">
        <v>0.1</v>
      </c>
      <c r="G15" s="16">
        <f t="shared" si="2"/>
        <v>2</v>
      </c>
      <c r="H15" s="114"/>
    </row>
    <row r="16" spans="1:8" x14ac:dyDescent="0.35">
      <c r="A16" s="11" t="s">
        <v>56</v>
      </c>
      <c r="B16" s="17" t="s">
        <v>14</v>
      </c>
      <c r="C16" s="16">
        <f t="shared" si="0"/>
        <v>2</v>
      </c>
      <c r="D16" s="56">
        <v>0.3</v>
      </c>
      <c r="E16" s="16">
        <f t="shared" si="1"/>
        <v>4</v>
      </c>
      <c r="F16" s="56">
        <v>0</v>
      </c>
      <c r="G16" s="16">
        <f t="shared" si="2"/>
        <v>1</v>
      </c>
      <c r="H16" s="114"/>
    </row>
    <row r="17" spans="1:8" x14ac:dyDescent="0.35">
      <c r="A17" s="11" t="s">
        <v>57</v>
      </c>
      <c r="B17" s="17" t="s">
        <v>15</v>
      </c>
      <c r="C17" s="16">
        <f t="shared" si="0"/>
        <v>1</v>
      </c>
      <c r="D17" s="56">
        <v>0.6</v>
      </c>
      <c r="E17" s="16">
        <f t="shared" si="1"/>
        <v>3</v>
      </c>
      <c r="F17" s="56">
        <v>0.3</v>
      </c>
      <c r="G17" s="16">
        <f t="shared" si="2"/>
        <v>3</v>
      </c>
      <c r="H17" s="114"/>
    </row>
    <row r="18" spans="1:8" x14ac:dyDescent="0.35">
      <c r="A18" s="11" t="s">
        <v>58</v>
      </c>
      <c r="B18" s="17" t="s">
        <v>14</v>
      </c>
      <c r="C18" s="16">
        <f t="shared" si="0"/>
        <v>2</v>
      </c>
      <c r="D18" s="56">
        <v>0.9</v>
      </c>
      <c r="E18" s="16">
        <f t="shared" si="1"/>
        <v>1</v>
      </c>
      <c r="F18" s="56">
        <v>0.4</v>
      </c>
      <c r="G18" s="16">
        <f t="shared" si="2"/>
        <v>4</v>
      </c>
      <c r="H18" s="114"/>
    </row>
    <row r="19" spans="1:8" x14ac:dyDescent="0.35">
      <c r="A19" s="11" t="s">
        <v>59</v>
      </c>
      <c r="B19" s="17" t="s">
        <v>13</v>
      </c>
      <c r="C19" s="16">
        <f t="shared" si="0"/>
        <v>3</v>
      </c>
      <c r="D19" s="56">
        <v>1</v>
      </c>
      <c r="E19" s="16">
        <f t="shared" si="1"/>
        <v>1</v>
      </c>
      <c r="F19" s="56">
        <v>0.5</v>
      </c>
      <c r="G19" s="16">
        <f t="shared" si="2"/>
        <v>4</v>
      </c>
      <c r="H19" s="114"/>
    </row>
    <row r="20" spans="1:8" x14ac:dyDescent="0.35">
      <c r="A20" s="11" t="s">
        <v>60</v>
      </c>
      <c r="B20" s="17" t="s">
        <v>14</v>
      </c>
      <c r="C20" s="16">
        <f t="shared" si="0"/>
        <v>2</v>
      </c>
      <c r="D20" s="56">
        <v>0.9</v>
      </c>
      <c r="E20" s="16">
        <f t="shared" si="1"/>
        <v>1</v>
      </c>
      <c r="F20" s="56">
        <v>0.1</v>
      </c>
      <c r="G20" s="16">
        <f t="shared" si="2"/>
        <v>2</v>
      </c>
      <c r="H20" s="114"/>
    </row>
    <row r="21" spans="1:8" x14ac:dyDescent="0.35">
      <c r="A21" s="11" t="s">
        <v>61</v>
      </c>
      <c r="B21" s="17" t="s">
        <v>15</v>
      </c>
      <c r="C21" s="16">
        <f t="shared" si="0"/>
        <v>1</v>
      </c>
      <c r="D21" s="56">
        <v>0.1</v>
      </c>
      <c r="E21" s="16">
        <f t="shared" si="1"/>
        <v>5</v>
      </c>
      <c r="F21" s="56">
        <v>0</v>
      </c>
      <c r="G21" s="16">
        <f t="shared" si="2"/>
        <v>1</v>
      </c>
      <c r="H21" s="114"/>
    </row>
    <row r="22" spans="1:8" x14ac:dyDescent="0.35">
      <c r="A22" s="11" t="s">
        <v>62</v>
      </c>
      <c r="B22" s="17" t="s">
        <v>14</v>
      </c>
      <c r="C22" s="16">
        <f t="shared" si="0"/>
        <v>2</v>
      </c>
      <c r="D22" s="56">
        <v>0.8</v>
      </c>
      <c r="E22" s="16">
        <f t="shared" si="1"/>
        <v>2</v>
      </c>
      <c r="F22" s="56">
        <v>0.1</v>
      </c>
      <c r="G22" s="16">
        <f t="shared" si="2"/>
        <v>2</v>
      </c>
      <c r="H22" s="114"/>
    </row>
    <row r="23" spans="1:8" ht="15" thickBot="1" x14ac:dyDescent="0.4">
      <c r="A23" s="11" t="s">
        <v>63</v>
      </c>
      <c r="B23" s="19" t="s">
        <v>12</v>
      </c>
      <c r="C23" s="18">
        <f t="shared" si="0"/>
        <v>4</v>
      </c>
      <c r="D23" s="57">
        <v>0.9</v>
      </c>
      <c r="E23" s="18">
        <f t="shared" si="1"/>
        <v>1</v>
      </c>
      <c r="F23" s="57">
        <v>0.1</v>
      </c>
      <c r="G23" s="16">
        <f t="shared" si="2"/>
        <v>2</v>
      </c>
      <c r="H23" s="115"/>
    </row>
  </sheetData>
  <autoFilter ref="A3:E3" xr:uid="{DAA4AAB6-8950-4CC2-A680-23109C4A6421}">
    <sortState xmlns:xlrd2="http://schemas.microsoft.com/office/spreadsheetml/2017/richdata2" ref="A5:E23">
      <sortCondition ref="A3"/>
    </sortState>
  </autoFilter>
  <mergeCells count="5">
    <mergeCell ref="C2:C3"/>
    <mergeCell ref="A2:A3"/>
    <mergeCell ref="H2:H23"/>
    <mergeCell ref="E2:E3"/>
    <mergeCell ref="G2:G3"/>
  </mergeCells>
  <phoneticPr fontId="13" type="noConversion"/>
  <conditionalFormatting sqref="C4:C23">
    <cfRule type="cellIs" dxfId="24" priority="44" operator="equal">
      <formula>1</formula>
    </cfRule>
    <cfRule type="cellIs" dxfId="23" priority="45" operator="equal">
      <formula>2</formula>
    </cfRule>
    <cfRule type="cellIs" dxfId="22" priority="46" operator="equal">
      <formula>3</formula>
    </cfRule>
    <cfRule type="cellIs" dxfId="21" priority="47" operator="equal">
      <formula>4</formula>
    </cfRule>
    <cfRule type="cellIs" dxfId="20" priority="48" operator="equal">
      <formula>5</formula>
    </cfRule>
  </conditionalFormatting>
  <conditionalFormatting sqref="E4:E23">
    <cfRule type="cellIs" dxfId="19" priority="11" operator="equal">
      <formula>1</formula>
    </cfRule>
    <cfRule type="cellIs" dxfId="18" priority="12" operator="equal">
      <formula>2</formula>
    </cfRule>
    <cfRule type="cellIs" dxfId="17" priority="13" operator="equal">
      <formula>3</formula>
    </cfRule>
    <cfRule type="cellIs" dxfId="16" priority="14" operator="equal">
      <formula>4</formula>
    </cfRule>
    <cfRule type="cellIs" dxfId="15" priority="15" operator="equal">
      <formula>5</formula>
    </cfRule>
  </conditionalFormatting>
  <conditionalFormatting sqref="G4:G23">
    <cfRule type="cellIs" dxfId="14" priority="1" operator="equal">
      <formula>1</formula>
    </cfRule>
    <cfRule type="cellIs" dxfId="13" priority="2" operator="equal">
      <formula>2</formula>
    </cfRule>
    <cfRule type="cellIs" dxfId="12" priority="3" operator="equal">
      <formula>3</formula>
    </cfRule>
    <cfRule type="cellIs" dxfId="11" priority="4" operator="equal">
      <formula>4</formula>
    </cfRule>
    <cfRule type="cellIs" dxfId="10" priority="5" operator="equal">
      <formula>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AE0A2-FB86-4B30-9245-93CE2E872A57}">
  <dimension ref="A1:M23"/>
  <sheetViews>
    <sheetView zoomScale="85" zoomScaleNormal="85" workbookViewId="0">
      <selection activeCell="P15" sqref="P15"/>
    </sheetView>
  </sheetViews>
  <sheetFormatPr defaultRowHeight="14.5" x14ac:dyDescent="0.35"/>
  <cols>
    <col min="2" max="4" width="11.36328125" customWidth="1"/>
    <col min="5" max="6" width="12.7265625" customWidth="1"/>
    <col min="7" max="9" width="11.36328125" customWidth="1"/>
    <col min="10" max="11" width="12.7265625" customWidth="1"/>
    <col min="13" max="13" width="10.6328125" customWidth="1"/>
  </cols>
  <sheetData>
    <row r="1" spans="1:13" ht="45.5" customHeight="1" thickBot="1" x14ac:dyDescent="0.4">
      <c r="A1" s="2" t="s">
        <v>326</v>
      </c>
      <c r="B1" s="14"/>
      <c r="C1" s="14"/>
      <c r="D1" s="14"/>
      <c r="E1" s="14"/>
      <c r="F1" s="14"/>
      <c r="G1" s="117" t="s">
        <v>335</v>
      </c>
      <c r="H1" s="117"/>
      <c r="I1" s="117"/>
      <c r="J1" s="117"/>
      <c r="K1" s="117"/>
      <c r="L1" s="117"/>
      <c r="M1" s="117"/>
    </row>
    <row r="2" spans="1:13" ht="43.5" customHeight="1" x14ac:dyDescent="0.35">
      <c r="A2" s="108" t="s">
        <v>4</v>
      </c>
      <c r="B2" s="105" t="s">
        <v>318</v>
      </c>
      <c r="C2" s="105"/>
      <c r="D2" s="105"/>
      <c r="E2" s="105"/>
      <c r="F2" s="105"/>
      <c r="G2" s="120" t="s">
        <v>316</v>
      </c>
      <c r="H2" s="105" t="s">
        <v>319</v>
      </c>
      <c r="I2" s="105"/>
      <c r="J2" s="105"/>
      <c r="K2" s="105"/>
      <c r="L2" s="105"/>
      <c r="M2" s="118" t="s">
        <v>317</v>
      </c>
    </row>
    <row r="3" spans="1:13" x14ac:dyDescent="0.35">
      <c r="A3" s="116"/>
      <c r="B3" s="12">
        <v>1</v>
      </c>
      <c r="C3" s="12">
        <v>2</v>
      </c>
      <c r="D3" s="12">
        <v>3</v>
      </c>
      <c r="E3" s="12">
        <v>4</v>
      </c>
      <c r="F3" s="12">
        <v>5</v>
      </c>
      <c r="G3" s="121"/>
      <c r="H3" s="12">
        <v>1</v>
      </c>
      <c r="I3" s="12">
        <v>2</v>
      </c>
      <c r="J3" s="12">
        <v>3</v>
      </c>
      <c r="K3" s="12">
        <v>4</v>
      </c>
      <c r="L3" s="12">
        <v>5</v>
      </c>
      <c r="M3" s="119"/>
    </row>
    <row r="4" spans="1:13" x14ac:dyDescent="0.35">
      <c r="A4" s="59" t="s">
        <v>25</v>
      </c>
      <c r="B4" s="60">
        <f>VLOOKUP($A4,'Step 3'!$M$4:$R$23,2,0)</f>
        <v>0.19047619047619047</v>
      </c>
      <c r="C4" s="60">
        <f>VLOOKUP($A4,'Step 3'!$M$4:$R$23,3,0)</f>
        <v>0.2857142857142857</v>
      </c>
      <c r="D4" s="60">
        <f>VLOOKUP($A4,'Step 3'!$M$4:$R$23,4,0)</f>
        <v>0.14285714285714285</v>
      </c>
      <c r="E4" s="60">
        <f>VLOOKUP($A4,'Step 3'!$M$4:$R$23,5,0)</f>
        <v>0.38095238095238093</v>
      </c>
      <c r="F4" s="60">
        <f>VLOOKUP($A4,'Step 3'!$M$4:$R$23,6,0)</f>
        <v>0</v>
      </c>
      <c r="G4" s="61">
        <f>IF(F4&gt;=25%,5,IF(SUM(E4:F4)&gt;=25%,4,IF(SUM(D4:F4)&gt;=25%,3,IF(SUM(C4:F4)&gt;=25%,2,IF(SUM(B4:F4)&gt;=25%,1,"")))))</f>
        <v>4</v>
      </c>
      <c r="H4" s="55">
        <f>VLOOKUP($A4,'Step 3'!$M$4:$X$23,8,0)</f>
        <v>0.27777777777777779</v>
      </c>
      <c r="I4" s="55">
        <f>VLOOKUP($A4,'Step 3'!$M$4:$X$23,9,0)</f>
        <v>0.33333333333333331</v>
      </c>
      <c r="J4" s="55">
        <f>VLOOKUP($A4,'Step 3'!$M$4:$X$23,10,0)</f>
        <v>0.16666666666666666</v>
      </c>
      <c r="K4" s="55">
        <f>VLOOKUP($A4,'Step 3'!$M$4:$X$23,11,0)</f>
        <v>0.22222222222222221</v>
      </c>
      <c r="L4" s="55">
        <f>VLOOKUP($A4,'Step 3'!$M$4:$X$23,12,0)</f>
        <v>0</v>
      </c>
      <c r="M4" s="79">
        <f>IF(L4&gt;=25%,5,IF(SUM(K4:L4)&gt;=25%,4,IF(SUM(J4:L4)&gt;=25%,3,IF(SUM(I4:L4)&gt;=25%,2,IF(SUM(H4:L4)&gt;=25%,1,"")))))</f>
        <v>3</v>
      </c>
    </row>
    <row r="5" spans="1:13" x14ac:dyDescent="0.35">
      <c r="A5" s="59" t="s">
        <v>36</v>
      </c>
      <c r="B5" s="60">
        <f>VLOOKUP($A5,'Step 3'!$M$4:$R$23,2,0)</f>
        <v>0.4375</v>
      </c>
      <c r="C5" s="60">
        <f>VLOOKUP($A5,'Step 3'!$M$4:$R$23,3,0)</f>
        <v>0.125</v>
      </c>
      <c r="D5" s="60">
        <f>VLOOKUP($A5,'Step 3'!$M$4:$R$23,4,0)</f>
        <v>0.1875</v>
      </c>
      <c r="E5" s="60">
        <f>VLOOKUP($A5,'Step 3'!$M$4:$R$23,5,0)</f>
        <v>0.25</v>
      </c>
      <c r="F5" s="60">
        <f>VLOOKUP($A5,'Step 3'!$M$4:$R$23,6,0)</f>
        <v>0</v>
      </c>
      <c r="G5" s="61">
        <f t="shared" ref="G5:G23" si="0">IF(F5&gt;=25%,5,IF(SUM(E5:F5)&gt;=25%,4,IF(SUM(D5:F5)&gt;=25%,3,IF(SUM(C5:F5)&gt;=25%,2,IF(SUM(B5:F5)&gt;=25%,1,"")))))</f>
        <v>4</v>
      </c>
      <c r="H5" s="55">
        <f>VLOOKUP($A5,'Step 3'!$M$4:$X$23,8,0)</f>
        <v>8.6956521739130432E-2</v>
      </c>
      <c r="I5" s="55">
        <f>VLOOKUP($A5,'Step 3'!$M$4:$X$23,9,0)</f>
        <v>0.34782608695652173</v>
      </c>
      <c r="J5" s="55">
        <f>VLOOKUP($A5,'Step 3'!$M$4:$X$23,10,0)</f>
        <v>0.39130434782608697</v>
      </c>
      <c r="K5" s="55">
        <f>VLOOKUP($A5,'Step 3'!$M$4:$X$23,11,0)</f>
        <v>0.17391304347826086</v>
      </c>
      <c r="L5" s="55">
        <f>VLOOKUP($A5,'Step 3'!$M$4:$X$23,12,0)</f>
        <v>0</v>
      </c>
      <c r="M5" s="79">
        <f t="shared" ref="M5:M23" si="1">IF(L5&gt;=25%,5,IF(SUM(K5:L5)&gt;=25%,4,IF(SUM(J5:L5)&gt;=25%,3,IF(SUM(I5:L5)&gt;=25%,2,IF(SUM(H5:L5)&gt;=25%,1,"")))))</f>
        <v>3</v>
      </c>
    </row>
    <row r="6" spans="1:13" x14ac:dyDescent="0.35">
      <c r="A6" s="59" t="s">
        <v>46</v>
      </c>
      <c r="B6" s="60">
        <f>VLOOKUP($A6,'Step 3'!$M$4:$R$23,2,0)</f>
        <v>0.53846153846153844</v>
      </c>
      <c r="C6" s="60">
        <f>VLOOKUP($A6,'Step 3'!$M$4:$R$23,3,0)</f>
        <v>0.46153846153846156</v>
      </c>
      <c r="D6" s="60">
        <f>VLOOKUP($A6,'Step 3'!$M$4:$R$23,4,0)</f>
        <v>0</v>
      </c>
      <c r="E6" s="60">
        <f>VLOOKUP($A6,'Step 3'!$M$4:$R$23,5,0)</f>
        <v>0</v>
      </c>
      <c r="F6" s="60">
        <f>VLOOKUP($A6,'Step 3'!$M$4:$R$23,6,0)</f>
        <v>0</v>
      </c>
      <c r="G6" s="61">
        <f>IF(F6&gt;=25%,5,IF(SUM(E6:F6)&gt;=25%,4,IF(SUM(D6:F6)&gt;=25%,3,IF(SUM(C6:F6)&gt;=25%,2,IF(SUM(B6:F6)&gt;=25%,1,"")))))</f>
        <v>2</v>
      </c>
      <c r="H6" s="55">
        <f>VLOOKUP($A6,'Step 3'!$M$4:$X$23,8,0)</f>
        <v>0.18181818181818182</v>
      </c>
      <c r="I6" s="55">
        <f>VLOOKUP($A6,'Step 3'!$M$4:$X$23,9,0)</f>
        <v>0.27272727272727271</v>
      </c>
      <c r="J6" s="55">
        <f>VLOOKUP($A6,'Step 3'!$M$4:$X$23,10,0)</f>
        <v>0.13636363636363635</v>
      </c>
      <c r="K6" s="55">
        <f>VLOOKUP($A6,'Step 3'!$M$4:$X$23,11,0)</f>
        <v>0.18181818181818182</v>
      </c>
      <c r="L6" s="55">
        <f>VLOOKUP($A6,'Step 3'!$M$4:$X$23,12,0)</f>
        <v>0.22727272727272727</v>
      </c>
      <c r="M6" s="79">
        <f t="shared" si="1"/>
        <v>4</v>
      </c>
    </row>
    <row r="7" spans="1:13" x14ac:dyDescent="0.35">
      <c r="A7" s="59" t="s">
        <v>47</v>
      </c>
      <c r="B7" s="60">
        <f>VLOOKUP($A7,'Step 3'!$M$4:$R$23,2,0)</f>
        <v>0.66666666666666663</v>
      </c>
      <c r="C7" s="60">
        <f>VLOOKUP($A7,'Step 3'!$M$4:$R$23,3,0)</f>
        <v>0.33333333333333331</v>
      </c>
      <c r="D7" s="60">
        <f>VLOOKUP($A7,'Step 3'!$M$4:$R$23,4,0)</f>
        <v>0</v>
      </c>
      <c r="E7" s="60">
        <f>VLOOKUP($A7,'Step 3'!$M$4:$R$23,5,0)</f>
        <v>0</v>
      </c>
      <c r="F7" s="60">
        <f>VLOOKUP($A7,'Step 3'!$M$4:$R$23,6,0)</f>
        <v>0</v>
      </c>
      <c r="G7" s="61">
        <f>IF(F7&gt;=25%,5,IF(SUM(E7:F7)&gt;=25%,4,IF(SUM(D7:F7)&gt;=25%,3,IF(SUM(C7:F7)&gt;=25%,2,IF(SUM(B7:F7)&gt;=25%,1,"")))))</f>
        <v>2</v>
      </c>
      <c r="H7" s="55">
        <f>VLOOKUP($A7,'Step 3'!$M$4:$X$23,8,0)</f>
        <v>0.42857142857142855</v>
      </c>
      <c r="I7" s="55">
        <f>VLOOKUP($A7,'Step 3'!$M$4:$X$23,9,0)</f>
        <v>0.5714285714285714</v>
      </c>
      <c r="J7" s="55">
        <f>VLOOKUP($A7,'Step 3'!$M$4:$X$23,10,0)</f>
        <v>0</v>
      </c>
      <c r="K7" s="55">
        <f>VLOOKUP($A7,'Step 3'!$M$4:$X$23,11,0)</f>
        <v>0</v>
      </c>
      <c r="L7" s="55">
        <f>VLOOKUP($A7,'Step 3'!$M$4:$X$23,12,0)</f>
        <v>0</v>
      </c>
      <c r="M7" s="79">
        <f t="shared" si="1"/>
        <v>2</v>
      </c>
    </row>
    <row r="8" spans="1:13" x14ac:dyDescent="0.35">
      <c r="A8" s="59" t="s">
        <v>48</v>
      </c>
      <c r="B8" s="60">
        <f>VLOOKUP($A8,'Step 3'!$M$4:$R$23,2,0)</f>
        <v>0.4375</v>
      </c>
      <c r="C8" s="60">
        <f>VLOOKUP($A8,'Step 3'!$M$4:$R$23,3,0)</f>
        <v>0.125</v>
      </c>
      <c r="D8" s="60">
        <f>VLOOKUP($A8,'Step 3'!$M$4:$R$23,4,0)</f>
        <v>0.1875</v>
      </c>
      <c r="E8" s="60">
        <f>VLOOKUP($A8,'Step 3'!$M$4:$R$23,5,0)</f>
        <v>0.25</v>
      </c>
      <c r="F8" s="60">
        <f>VLOOKUP($A8,'Step 3'!$M$4:$R$23,6,0)</f>
        <v>0</v>
      </c>
      <c r="G8" s="61">
        <f t="shared" si="0"/>
        <v>4</v>
      </c>
      <c r="H8" s="55">
        <f>VLOOKUP($A8,'Step 3'!$M$4:$X$23,8,0)</f>
        <v>0.18181818181818182</v>
      </c>
      <c r="I8" s="55">
        <f>VLOOKUP($A8,'Step 3'!$M$4:$X$23,9,0)</f>
        <v>0.18181818181818182</v>
      </c>
      <c r="J8" s="55">
        <f>VLOOKUP($A8,'Step 3'!$M$4:$X$23,10,0)</f>
        <v>0.40909090909090912</v>
      </c>
      <c r="K8" s="55">
        <f>VLOOKUP($A8,'Step 3'!$M$4:$X$23,11,0)</f>
        <v>0</v>
      </c>
      <c r="L8" s="55">
        <f>VLOOKUP($A8,'Step 3'!$M$4:$X$23,12,0)</f>
        <v>0.22727272727272727</v>
      </c>
      <c r="M8" s="79">
        <f t="shared" si="1"/>
        <v>3</v>
      </c>
    </row>
    <row r="9" spans="1:13" x14ac:dyDescent="0.35">
      <c r="A9" s="59" t="s">
        <v>49</v>
      </c>
      <c r="B9" s="60">
        <f>VLOOKUP($A9,'Step 3'!$M$4:$R$23,2,0)</f>
        <v>1</v>
      </c>
      <c r="C9" s="60">
        <f>VLOOKUP($A9,'Step 3'!$M$4:$R$23,3,0)</f>
        <v>0</v>
      </c>
      <c r="D9" s="60">
        <f>VLOOKUP($A9,'Step 3'!$M$4:$R$23,4,0)</f>
        <v>0</v>
      </c>
      <c r="E9" s="60">
        <f>VLOOKUP($A9,'Step 3'!$M$4:$R$23,5,0)</f>
        <v>0</v>
      </c>
      <c r="F9" s="60">
        <f>VLOOKUP($A9,'Step 3'!$M$4:$R$23,6,0)</f>
        <v>0</v>
      </c>
      <c r="G9" s="61">
        <f t="shared" si="0"/>
        <v>1</v>
      </c>
      <c r="H9" s="55">
        <f>VLOOKUP($A9,'Step 3'!$M$4:$X$23,8,0)</f>
        <v>0.16666666666666666</v>
      </c>
      <c r="I9" s="55">
        <f>VLOOKUP($A9,'Step 3'!$M$4:$X$23,9,0)</f>
        <v>8.3333333333333329E-2</v>
      </c>
      <c r="J9" s="55">
        <f>VLOOKUP($A9,'Step 3'!$M$4:$X$23,10,0)</f>
        <v>0.375</v>
      </c>
      <c r="K9" s="55">
        <f>VLOOKUP($A9,'Step 3'!$M$4:$X$23,11,0)</f>
        <v>0.16666666666666666</v>
      </c>
      <c r="L9" s="55">
        <f>VLOOKUP($A9,'Step 3'!$M$4:$X$23,12,0)</f>
        <v>0.20833333333333334</v>
      </c>
      <c r="M9" s="79">
        <f t="shared" si="1"/>
        <v>4</v>
      </c>
    </row>
    <row r="10" spans="1:13" x14ac:dyDescent="0.35">
      <c r="A10" s="59" t="s">
        <v>50</v>
      </c>
      <c r="B10" s="60">
        <f>VLOOKUP($A10,'Step 3'!$M$4:$R$23,2,0)</f>
        <v>0.22727272727272727</v>
      </c>
      <c r="C10" s="60">
        <f>VLOOKUP($A10,'Step 3'!$M$4:$R$23,3,0)</f>
        <v>9.0909090909090912E-2</v>
      </c>
      <c r="D10" s="60">
        <f>VLOOKUP($A10,'Step 3'!$M$4:$R$23,4,0)</f>
        <v>0.13636363636363635</v>
      </c>
      <c r="E10" s="60">
        <f>VLOOKUP($A10,'Step 3'!$M$4:$R$23,5,0)</f>
        <v>0.54545454545454541</v>
      </c>
      <c r="F10" s="60">
        <f>VLOOKUP($A10,'Step 3'!$M$4:$R$23,6,0)</f>
        <v>0</v>
      </c>
      <c r="G10" s="61">
        <f t="shared" si="0"/>
        <v>4</v>
      </c>
      <c r="H10" s="55">
        <f>VLOOKUP($A10,'Step 3'!$M$4:$X$23,8,0)</f>
        <v>0.31578947368421051</v>
      </c>
      <c r="I10" s="55">
        <f>VLOOKUP($A10,'Step 3'!$M$4:$X$23,9,0)</f>
        <v>0.10526315789473684</v>
      </c>
      <c r="J10" s="55">
        <f>VLOOKUP($A10,'Step 3'!$M$4:$X$23,10,0)</f>
        <v>0.15789473684210525</v>
      </c>
      <c r="K10" s="55">
        <f>VLOOKUP($A10,'Step 3'!$M$4:$X$23,11,0)</f>
        <v>0.42105263157894735</v>
      </c>
      <c r="L10" s="55">
        <f>VLOOKUP($A10,'Step 3'!$M$4:$X$23,12,0)</f>
        <v>0</v>
      </c>
      <c r="M10" s="79">
        <f t="shared" si="1"/>
        <v>4</v>
      </c>
    </row>
    <row r="11" spans="1:13" x14ac:dyDescent="0.35">
      <c r="A11" s="59" t="s">
        <v>51</v>
      </c>
      <c r="B11" s="60">
        <f>VLOOKUP($A11,'Step 3'!$M$4:$R$23,2,0)</f>
        <v>0.25</v>
      </c>
      <c r="C11" s="60">
        <f>VLOOKUP($A11,'Step 3'!$M$4:$R$23,3,0)</f>
        <v>0.3</v>
      </c>
      <c r="D11" s="60">
        <f>VLOOKUP($A11,'Step 3'!$M$4:$R$23,4,0)</f>
        <v>0</v>
      </c>
      <c r="E11" s="60">
        <f>VLOOKUP($A11,'Step 3'!$M$4:$R$23,5,0)</f>
        <v>0.2</v>
      </c>
      <c r="F11" s="60">
        <f>VLOOKUP($A11,'Step 3'!$M$4:$R$23,6,0)</f>
        <v>0.25</v>
      </c>
      <c r="G11" s="61">
        <f t="shared" si="0"/>
        <v>5</v>
      </c>
      <c r="H11" s="55">
        <f>VLOOKUP($A11,'Step 3'!$M$4:$X$23,8,0)</f>
        <v>0.63636363636363635</v>
      </c>
      <c r="I11" s="55">
        <f>VLOOKUP($A11,'Step 3'!$M$4:$X$23,9,0)</f>
        <v>0.36363636363636365</v>
      </c>
      <c r="J11" s="55">
        <f>VLOOKUP($A11,'Step 3'!$M$4:$X$23,10,0)</f>
        <v>0</v>
      </c>
      <c r="K11" s="55">
        <f>VLOOKUP($A11,'Step 3'!$M$4:$X$23,11,0)</f>
        <v>0</v>
      </c>
      <c r="L11" s="55">
        <f>VLOOKUP($A11,'Step 3'!$M$4:$X$23,12,0)</f>
        <v>0</v>
      </c>
      <c r="M11" s="79">
        <f t="shared" si="1"/>
        <v>2</v>
      </c>
    </row>
    <row r="12" spans="1:13" x14ac:dyDescent="0.35">
      <c r="A12" s="59" t="s">
        <v>52</v>
      </c>
      <c r="B12" s="60">
        <f>VLOOKUP($A12,'Step 3'!$M$4:$R$23,2,0)</f>
        <v>0.21739130434782608</v>
      </c>
      <c r="C12" s="60">
        <f>VLOOKUP($A12,'Step 3'!$M$4:$R$23,3,0)</f>
        <v>8.6956521739130432E-2</v>
      </c>
      <c r="D12" s="60">
        <f>VLOOKUP($A12,'Step 3'!$M$4:$R$23,4,0)</f>
        <v>0.13043478260869565</v>
      </c>
      <c r="E12" s="60">
        <f>VLOOKUP($A12,'Step 3'!$M$4:$R$23,5,0)</f>
        <v>0.34782608695652173</v>
      </c>
      <c r="F12" s="60">
        <f>VLOOKUP($A12,'Step 3'!$M$4:$R$23,6,0)</f>
        <v>0.21739130434782608</v>
      </c>
      <c r="G12" s="61">
        <f t="shared" si="0"/>
        <v>4</v>
      </c>
      <c r="H12" s="55">
        <f>VLOOKUP($A12,'Step 3'!$M$4:$X$23,8,0)</f>
        <v>0.11538461538461539</v>
      </c>
      <c r="I12" s="55">
        <f>VLOOKUP($A12,'Step 3'!$M$4:$X$23,9,0)</f>
        <v>0.15384615384615385</v>
      </c>
      <c r="J12" s="55">
        <f>VLOOKUP($A12,'Step 3'!$M$4:$X$23,10,0)</f>
        <v>0.23076923076923078</v>
      </c>
      <c r="K12" s="55">
        <f>VLOOKUP($A12,'Step 3'!$M$4:$X$23,11,0)</f>
        <v>0.30769230769230771</v>
      </c>
      <c r="L12" s="55">
        <f>VLOOKUP($A12,'Step 3'!$M$4:$X$23,12,0)</f>
        <v>0.19230769230769232</v>
      </c>
      <c r="M12" s="79">
        <f t="shared" si="1"/>
        <v>4</v>
      </c>
    </row>
    <row r="13" spans="1:13" x14ac:dyDescent="0.35">
      <c r="A13" s="59" t="s">
        <v>53</v>
      </c>
      <c r="B13" s="60">
        <f>VLOOKUP($A13,'Step 3'!$M$4:$R$23,2,0)</f>
        <v>0.16666666666666666</v>
      </c>
      <c r="C13" s="60">
        <f>VLOOKUP($A13,'Step 3'!$M$4:$R$23,3,0)</f>
        <v>0.16666666666666666</v>
      </c>
      <c r="D13" s="60">
        <f>VLOOKUP($A13,'Step 3'!$M$4:$R$23,4,0)</f>
        <v>0.125</v>
      </c>
      <c r="E13" s="60">
        <f>VLOOKUP($A13,'Step 3'!$M$4:$R$23,5,0)</f>
        <v>0.33333333333333331</v>
      </c>
      <c r="F13" s="60">
        <f>VLOOKUP($A13,'Step 3'!$M$4:$R$23,6,0)</f>
        <v>0.20833333333333334</v>
      </c>
      <c r="G13" s="61">
        <f t="shared" si="0"/>
        <v>4</v>
      </c>
      <c r="H13" s="55">
        <f>VLOOKUP($A13,'Step 3'!$M$4:$X$23,8,0)</f>
        <v>0.46666666666666667</v>
      </c>
      <c r="I13" s="55">
        <f>VLOOKUP($A13,'Step 3'!$M$4:$X$23,9,0)</f>
        <v>0.13333333333333333</v>
      </c>
      <c r="J13" s="55">
        <f>VLOOKUP($A13,'Step 3'!$M$4:$X$23,10,0)</f>
        <v>0.4</v>
      </c>
      <c r="K13" s="55">
        <f>VLOOKUP($A13,'Step 3'!$M$4:$X$23,11,0)</f>
        <v>0</v>
      </c>
      <c r="L13" s="55">
        <f>VLOOKUP($A13,'Step 3'!$M$4:$X$23,12,0)</f>
        <v>0</v>
      </c>
      <c r="M13" s="79">
        <f t="shared" si="1"/>
        <v>3</v>
      </c>
    </row>
    <row r="14" spans="1:13" x14ac:dyDescent="0.35">
      <c r="A14" s="59" t="s">
        <v>54</v>
      </c>
      <c r="B14" s="60">
        <f>VLOOKUP($A14,'Step 3'!$M$4:$R$23,2,0)</f>
        <v>0.10714285714285714</v>
      </c>
      <c r="C14" s="60">
        <f>VLOOKUP($A14,'Step 3'!$M$4:$R$23,3,0)</f>
        <v>0.14285714285714285</v>
      </c>
      <c r="D14" s="60">
        <f>VLOOKUP($A14,'Step 3'!$M$4:$R$23,4,0)</f>
        <v>0.10714285714285714</v>
      </c>
      <c r="E14" s="60">
        <f>VLOOKUP($A14,'Step 3'!$M$4:$R$23,5,0)</f>
        <v>0.2857142857142857</v>
      </c>
      <c r="F14" s="60">
        <f>VLOOKUP($A14,'Step 3'!$M$4:$R$23,6,0)</f>
        <v>0.35714285714285715</v>
      </c>
      <c r="G14" s="61">
        <f t="shared" si="0"/>
        <v>5</v>
      </c>
      <c r="H14" s="55">
        <f>VLOOKUP($A14,'Step 3'!$M$4:$X$23,8,0)</f>
        <v>0.17391304347826086</v>
      </c>
      <c r="I14" s="55">
        <f>VLOOKUP($A14,'Step 3'!$M$4:$X$23,9,0)</f>
        <v>0.17391304347826086</v>
      </c>
      <c r="J14" s="55">
        <f>VLOOKUP($A14,'Step 3'!$M$4:$X$23,10,0)</f>
        <v>0.2608695652173913</v>
      </c>
      <c r="K14" s="55">
        <f>VLOOKUP($A14,'Step 3'!$M$4:$X$23,11,0)</f>
        <v>0.17391304347826086</v>
      </c>
      <c r="L14" s="55">
        <f>VLOOKUP($A14,'Step 3'!$M$4:$X$23,12,0)</f>
        <v>0.21739130434782608</v>
      </c>
      <c r="M14" s="79">
        <f t="shared" si="1"/>
        <v>4</v>
      </c>
    </row>
    <row r="15" spans="1:13" x14ac:dyDescent="0.35">
      <c r="A15" s="59" t="s">
        <v>55</v>
      </c>
      <c r="B15" s="60">
        <f>VLOOKUP($A15,'Step 3'!$M$4:$R$23,2,0)</f>
        <v>0.18181818181818182</v>
      </c>
      <c r="C15" s="60">
        <f>VLOOKUP($A15,'Step 3'!$M$4:$R$23,3,0)</f>
        <v>0.18181818181818182</v>
      </c>
      <c r="D15" s="60">
        <f>VLOOKUP($A15,'Step 3'!$M$4:$R$23,4,0)</f>
        <v>0.40909090909090912</v>
      </c>
      <c r="E15" s="60">
        <f>VLOOKUP($A15,'Step 3'!$M$4:$R$23,5,0)</f>
        <v>0</v>
      </c>
      <c r="F15" s="60">
        <f>VLOOKUP($A15,'Step 3'!$M$4:$R$23,6,0)</f>
        <v>0.22727272727272727</v>
      </c>
      <c r="G15" s="61">
        <f t="shared" si="0"/>
        <v>3</v>
      </c>
      <c r="H15" s="55">
        <f>VLOOKUP($A15,'Step 3'!$M$4:$X$23,8,0)</f>
        <v>0.16</v>
      </c>
      <c r="I15" s="55">
        <f>VLOOKUP($A15,'Step 3'!$M$4:$X$23,9,0)</f>
        <v>0.08</v>
      </c>
      <c r="J15" s="55">
        <f>VLOOKUP($A15,'Step 3'!$M$4:$X$23,10,0)</f>
        <v>0.24</v>
      </c>
      <c r="K15" s="55">
        <f>VLOOKUP($A15,'Step 3'!$M$4:$X$23,11,0)</f>
        <v>0.32</v>
      </c>
      <c r="L15" s="55">
        <f>VLOOKUP($A15,'Step 3'!$M$4:$X$23,12,0)</f>
        <v>0.2</v>
      </c>
      <c r="M15" s="79">
        <f t="shared" si="1"/>
        <v>4</v>
      </c>
    </row>
    <row r="16" spans="1:13" x14ac:dyDescent="0.35">
      <c r="A16" s="59" t="s">
        <v>56</v>
      </c>
      <c r="B16" s="60">
        <f>VLOOKUP($A16,'Step 3'!$M$4:$R$23,2,0)</f>
        <v>0.18181818181818182</v>
      </c>
      <c r="C16" s="60">
        <f>VLOOKUP($A16,'Step 3'!$M$4:$R$23,3,0)</f>
        <v>0.18181818181818182</v>
      </c>
      <c r="D16" s="60">
        <f>VLOOKUP($A16,'Step 3'!$M$4:$R$23,4,0)</f>
        <v>0.40909090909090912</v>
      </c>
      <c r="E16" s="60">
        <f>VLOOKUP($A16,'Step 3'!$M$4:$R$23,5,0)</f>
        <v>0</v>
      </c>
      <c r="F16" s="60">
        <f>VLOOKUP($A16,'Step 3'!$M$4:$R$23,6,0)</f>
        <v>0.22727272727272727</v>
      </c>
      <c r="G16" s="61">
        <f t="shared" si="0"/>
        <v>3</v>
      </c>
      <c r="H16" s="55">
        <f>VLOOKUP($A16,'Step 3'!$M$4:$X$23,8,0)</f>
        <v>0.29411764705882354</v>
      </c>
      <c r="I16" s="55">
        <f>VLOOKUP($A16,'Step 3'!$M$4:$X$23,9,0)</f>
        <v>0.35294117647058826</v>
      </c>
      <c r="J16" s="55">
        <f>VLOOKUP($A16,'Step 3'!$M$4:$X$23,10,0)</f>
        <v>0.35294117647058826</v>
      </c>
      <c r="K16" s="55">
        <f>VLOOKUP($A16,'Step 3'!$M$4:$X$23,11,0)</f>
        <v>0</v>
      </c>
      <c r="L16" s="55">
        <f>VLOOKUP($A16,'Step 3'!$M$4:$X$23,12,0)</f>
        <v>0</v>
      </c>
      <c r="M16" s="79">
        <f t="shared" si="1"/>
        <v>3</v>
      </c>
    </row>
    <row r="17" spans="1:13" x14ac:dyDescent="0.35">
      <c r="A17" s="59" t="s">
        <v>57</v>
      </c>
      <c r="B17" s="60">
        <f>VLOOKUP($A17,'Step 3'!$M$4:$R$23,2,0)</f>
        <v>5.2631578947368418E-2</v>
      </c>
      <c r="C17" s="60">
        <f>VLOOKUP($A17,'Step 3'!$M$4:$R$23,3,0)</f>
        <v>0</v>
      </c>
      <c r="D17" s="60">
        <f>VLOOKUP($A17,'Step 3'!$M$4:$R$23,4,0)</f>
        <v>7.8947368421052627E-2</v>
      </c>
      <c r="E17" s="60">
        <f>VLOOKUP($A17,'Step 3'!$M$4:$R$23,5,0)</f>
        <v>0.21052631578947367</v>
      </c>
      <c r="F17" s="60">
        <f>VLOOKUP($A17,'Step 3'!$M$4:$R$23,6,0)</f>
        <v>0.65789473684210531</v>
      </c>
      <c r="G17" s="61">
        <f t="shared" si="0"/>
        <v>5</v>
      </c>
      <c r="H17" s="55">
        <f>VLOOKUP($A17,'Step 3'!$M$4:$X$23,8,0)</f>
        <v>0.2</v>
      </c>
      <c r="I17" s="55">
        <f>VLOOKUP($A17,'Step 3'!$M$4:$X$23,9,0)</f>
        <v>0.3</v>
      </c>
      <c r="J17" s="55">
        <f>VLOOKUP($A17,'Step 3'!$M$4:$X$23,10,0)</f>
        <v>0.3</v>
      </c>
      <c r="K17" s="55">
        <f>VLOOKUP($A17,'Step 3'!$M$4:$X$23,11,0)</f>
        <v>0.2</v>
      </c>
      <c r="L17" s="55">
        <f>VLOOKUP($A17,'Step 3'!$M$4:$X$23,12,0)</f>
        <v>0</v>
      </c>
      <c r="M17" s="79">
        <f t="shared" si="1"/>
        <v>3</v>
      </c>
    </row>
    <row r="18" spans="1:13" x14ac:dyDescent="0.35">
      <c r="A18" s="59" t="s">
        <v>58</v>
      </c>
      <c r="B18" s="60">
        <f>VLOOKUP($A18,'Step 3'!$M$4:$R$23,2,0)</f>
        <v>0.21739130434782608</v>
      </c>
      <c r="C18" s="60">
        <f>VLOOKUP($A18,'Step 3'!$M$4:$R$23,3,0)</f>
        <v>8.6956521739130432E-2</v>
      </c>
      <c r="D18" s="60">
        <f>VLOOKUP($A18,'Step 3'!$M$4:$R$23,4,0)</f>
        <v>0.13043478260869565</v>
      </c>
      <c r="E18" s="60">
        <f>VLOOKUP($A18,'Step 3'!$M$4:$R$23,5,0)</f>
        <v>0.34782608695652173</v>
      </c>
      <c r="F18" s="60">
        <f>VLOOKUP($A18,'Step 3'!$M$4:$R$23,6,0)</f>
        <v>0.21739130434782608</v>
      </c>
      <c r="G18" s="61">
        <f t="shared" si="0"/>
        <v>4</v>
      </c>
      <c r="H18" s="55">
        <f>VLOOKUP($A18,'Step 3'!$M$4:$X$23,8,0)</f>
        <v>0.31578947368421051</v>
      </c>
      <c r="I18" s="55">
        <f>VLOOKUP($A18,'Step 3'!$M$4:$X$23,9,0)</f>
        <v>0.10526315789473684</v>
      </c>
      <c r="J18" s="55">
        <f>VLOOKUP($A18,'Step 3'!$M$4:$X$23,10,0)</f>
        <v>0.31578947368421051</v>
      </c>
      <c r="K18" s="55">
        <f>VLOOKUP($A18,'Step 3'!$M$4:$X$23,11,0)</f>
        <v>0</v>
      </c>
      <c r="L18" s="55">
        <f>VLOOKUP($A18,'Step 3'!$M$4:$X$23,12,0)</f>
        <v>0.26315789473684209</v>
      </c>
      <c r="M18" s="79">
        <f t="shared" si="1"/>
        <v>5</v>
      </c>
    </row>
    <row r="19" spans="1:13" x14ac:dyDescent="0.35">
      <c r="A19" s="52" t="s">
        <v>59</v>
      </c>
      <c r="B19" s="60">
        <f>VLOOKUP($A19,'Step 3'!$M$4:$R$23,2,0)</f>
        <v>0.18181818181818182</v>
      </c>
      <c r="C19" s="60">
        <f>VLOOKUP($A19,'Step 3'!$M$4:$R$23,3,0)</f>
        <v>0.18181818181818182</v>
      </c>
      <c r="D19" s="60">
        <f>VLOOKUP($A19,'Step 3'!$M$4:$R$23,4,0)</f>
        <v>0.40909090909090912</v>
      </c>
      <c r="E19" s="60">
        <f>VLOOKUP($A19,'Step 3'!$M$4:$R$23,5,0)</f>
        <v>0</v>
      </c>
      <c r="F19" s="60">
        <f>VLOOKUP($A19,'Step 3'!$M$4:$R$23,6,0)</f>
        <v>0.22727272727272727</v>
      </c>
      <c r="G19" s="61">
        <f t="shared" si="0"/>
        <v>3</v>
      </c>
      <c r="H19" s="55">
        <f>VLOOKUP($A19,'Step 3'!$M$4:$X$23,8,0)</f>
        <v>0.13043478260869565</v>
      </c>
      <c r="I19" s="55">
        <f>VLOOKUP($A19,'Step 3'!$M$4:$X$23,9,0)</f>
        <v>0.2608695652173913</v>
      </c>
      <c r="J19" s="55">
        <f>VLOOKUP($A19,'Step 3'!$M$4:$X$23,10,0)</f>
        <v>0.39130434782608697</v>
      </c>
      <c r="K19" s="55">
        <f>VLOOKUP($A19,'Step 3'!$M$4:$X$23,11,0)</f>
        <v>0</v>
      </c>
      <c r="L19" s="55">
        <f>VLOOKUP($A19,'Step 3'!$M$4:$X$23,12,0)</f>
        <v>0.21739130434782608</v>
      </c>
      <c r="M19" s="79">
        <f t="shared" si="1"/>
        <v>3</v>
      </c>
    </row>
    <row r="20" spans="1:13" x14ac:dyDescent="0.35">
      <c r="A20" s="52" t="s">
        <v>60</v>
      </c>
      <c r="B20" s="60">
        <f>VLOOKUP($A20,'Step 3'!$M$4:$R$23,2,0)</f>
        <v>0.3</v>
      </c>
      <c r="C20" s="60">
        <f>VLOOKUP($A20,'Step 3'!$M$4:$R$23,3,0)</f>
        <v>0.1</v>
      </c>
      <c r="D20" s="60">
        <f>VLOOKUP($A20,'Step 3'!$M$4:$R$23,4,0)</f>
        <v>0.15</v>
      </c>
      <c r="E20" s="60">
        <f>VLOOKUP($A20,'Step 3'!$M$4:$R$23,5,0)</f>
        <v>0.2</v>
      </c>
      <c r="F20" s="60">
        <f>VLOOKUP($A20,'Step 3'!$M$4:$R$23,6,0)</f>
        <v>0.25</v>
      </c>
      <c r="G20" s="61">
        <f t="shared" si="0"/>
        <v>5</v>
      </c>
      <c r="H20" s="55">
        <f>VLOOKUP($A20,'Step 3'!$M$4:$X$23,8,0)</f>
        <v>0.27777777777777779</v>
      </c>
      <c r="I20" s="55">
        <f>VLOOKUP($A20,'Step 3'!$M$4:$X$23,9,0)</f>
        <v>0.33333333333333331</v>
      </c>
      <c r="J20" s="55">
        <f>VLOOKUP($A20,'Step 3'!$M$4:$X$23,10,0)</f>
        <v>0.16666666666666666</v>
      </c>
      <c r="K20" s="55">
        <f>VLOOKUP($A20,'Step 3'!$M$4:$X$23,11,0)</f>
        <v>0.22222222222222221</v>
      </c>
      <c r="L20" s="55">
        <f>VLOOKUP($A20,'Step 3'!$M$4:$X$23,12,0)</f>
        <v>0</v>
      </c>
      <c r="M20" s="79">
        <f t="shared" si="1"/>
        <v>3</v>
      </c>
    </row>
    <row r="21" spans="1:13" x14ac:dyDescent="0.35">
      <c r="A21" s="52" t="s">
        <v>61</v>
      </c>
      <c r="B21" s="60">
        <f>VLOOKUP($A21,'Step 3'!$M$4:$R$23,2,0)</f>
        <v>0.14285714285714285</v>
      </c>
      <c r="C21" s="60">
        <f>VLOOKUP($A21,'Step 3'!$M$4:$R$23,3,0)</f>
        <v>0.38095238095238093</v>
      </c>
      <c r="D21" s="60">
        <f>VLOOKUP($A21,'Step 3'!$M$4:$R$23,4,0)</f>
        <v>0.2857142857142857</v>
      </c>
      <c r="E21" s="60">
        <f>VLOOKUP($A21,'Step 3'!$M$4:$R$23,5,0)</f>
        <v>0.19047619047619047</v>
      </c>
      <c r="F21" s="60">
        <f>VLOOKUP($A21,'Step 3'!$M$4:$R$23,6,0)</f>
        <v>0</v>
      </c>
      <c r="G21" s="61">
        <f t="shared" si="0"/>
        <v>3</v>
      </c>
      <c r="H21" s="55">
        <f>VLOOKUP($A21,'Step 3'!$M$4:$X$23,8,0)</f>
        <v>0.4</v>
      </c>
      <c r="I21" s="55">
        <f>VLOOKUP($A21,'Step 3'!$M$4:$X$23,9,0)</f>
        <v>0.4</v>
      </c>
      <c r="J21" s="55">
        <f>VLOOKUP($A21,'Step 3'!$M$4:$X$23,10,0)</f>
        <v>0.2</v>
      </c>
      <c r="K21" s="55">
        <f>VLOOKUP($A21,'Step 3'!$M$4:$X$23,11,0)</f>
        <v>0</v>
      </c>
      <c r="L21" s="55">
        <f>VLOOKUP($A21,'Step 3'!$M$4:$X$23,12,0)</f>
        <v>0</v>
      </c>
      <c r="M21" s="79">
        <f t="shared" si="1"/>
        <v>2</v>
      </c>
    </row>
    <row r="22" spans="1:13" x14ac:dyDescent="0.35">
      <c r="A22" s="52" t="s">
        <v>62</v>
      </c>
      <c r="B22" s="60">
        <f>VLOOKUP($A22,'Step 3'!$M$4:$R$23,2,0)</f>
        <v>0.4375</v>
      </c>
      <c r="C22" s="60">
        <f>VLOOKUP($A22,'Step 3'!$M$4:$R$23,3,0)</f>
        <v>0.125</v>
      </c>
      <c r="D22" s="60">
        <f>VLOOKUP($A22,'Step 3'!$M$4:$R$23,4,0)</f>
        <v>0.1875</v>
      </c>
      <c r="E22" s="60">
        <f>VLOOKUP($A22,'Step 3'!$M$4:$R$23,5,0)</f>
        <v>0.25</v>
      </c>
      <c r="F22" s="60">
        <f>VLOOKUP($A22,'Step 3'!$M$4:$R$23,6,0)</f>
        <v>0</v>
      </c>
      <c r="G22" s="61">
        <f t="shared" si="0"/>
        <v>4</v>
      </c>
      <c r="H22" s="55">
        <f>VLOOKUP($A22,'Step 3'!$M$4:$X$23,8,0)</f>
        <v>0.19047619047619047</v>
      </c>
      <c r="I22" s="55">
        <f>VLOOKUP($A22,'Step 3'!$M$4:$X$23,9,0)</f>
        <v>0.2857142857142857</v>
      </c>
      <c r="J22" s="55">
        <f>VLOOKUP($A22,'Step 3'!$M$4:$X$23,10,0)</f>
        <v>0.2857142857142857</v>
      </c>
      <c r="K22" s="55">
        <f>VLOOKUP($A22,'Step 3'!$M$4:$X$23,11,0)</f>
        <v>0</v>
      </c>
      <c r="L22" s="55">
        <f>VLOOKUP($A22,'Step 3'!$M$4:$X$23,12,0)</f>
        <v>0.23809523809523808</v>
      </c>
      <c r="M22" s="79">
        <f t="shared" si="1"/>
        <v>3</v>
      </c>
    </row>
    <row r="23" spans="1:13" ht="15" thickBot="1" x14ac:dyDescent="0.4">
      <c r="A23" s="68" t="s">
        <v>63</v>
      </c>
      <c r="B23" s="80">
        <f>VLOOKUP($A23,'Step 3'!$M$4:$R$23,2,0)</f>
        <v>0.08</v>
      </c>
      <c r="C23" s="80">
        <f>VLOOKUP($A23,'Step 3'!$M$4:$R$23,3,0)</f>
        <v>0.32</v>
      </c>
      <c r="D23" s="80">
        <f>VLOOKUP($A23,'Step 3'!$M$4:$R$23,4,0)</f>
        <v>0.24</v>
      </c>
      <c r="E23" s="80">
        <f>VLOOKUP($A23,'Step 3'!$M$4:$R$23,5,0)</f>
        <v>0.16</v>
      </c>
      <c r="F23" s="80">
        <f>VLOOKUP($A23,'Step 3'!$M$4:$R$23,6,0)</f>
        <v>0.2</v>
      </c>
      <c r="G23" s="81">
        <f t="shared" si="0"/>
        <v>4</v>
      </c>
      <c r="H23" s="66">
        <f>VLOOKUP($A23,'Step 3'!$M$4:$X$23,8,0)</f>
        <v>0.3</v>
      </c>
      <c r="I23" s="66">
        <f>VLOOKUP($A23,'Step 3'!$M$4:$X$23,9,0)</f>
        <v>0.1</v>
      </c>
      <c r="J23" s="66">
        <f>VLOOKUP($A23,'Step 3'!$M$4:$X$23,10,0)</f>
        <v>0.15</v>
      </c>
      <c r="K23" s="66">
        <f>VLOOKUP($A23,'Step 3'!$M$4:$X$23,11,0)</f>
        <v>0.2</v>
      </c>
      <c r="L23" s="66">
        <f>VLOOKUP($A23,'Step 3'!$M$4:$X$23,12,0)</f>
        <v>0.25</v>
      </c>
      <c r="M23" s="82">
        <f t="shared" si="1"/>
        <v>5</v>
      </c>
    </row>
  </sheetData>
  <mergeCells count="6">
    <mergeCell ref="A2:A3"/>
    <mergeCell ref="B2:F2"/>
    <mergeCell ref="H2:L2"/>
    <mergeCell ref="G1:M1"/>
    <mergeCell ref="M2:M3"/>
    <mergeCell ref="G2:G3"/>
  </mergeCells>
  <conditionalFormatting sqref="G4:G23 M4:M23">
    <cfRule type="cellIs" dxfId="9" priority="1" operator="equal">
      <formula>5</formula>
    </cfRule>
    <cfRule type="cellIs" dxfId="8" priority="2" operator="equal">
      <formula>4</formula>
    </cfRule>
    <cfRule type="cellIs" dxfId="7" priority="3" operator="equal">
      <formula>3</formula>
    </cfRule>
    <cfRule type="cellIs" dxfId="6" priority="4" operator="equal">
      <formula>2</formula>
    </cfRule>
    <cfRule type="cellIs" dxfId="5" priority="5"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F12AB-ECD4-41DB-B5A1-8A96A4D19409}">
  <dimension ref="A1:V23"/>
  <sheetViews>
    <sheetView tabSelected="1" zoomScale="85" zoomScaleNormal="85" workbookViewId="0">
      <selection activeCell="G38" sqref="G38"/>
    </sheetView>
  </sheetViews>
  <sheetFormatPr defaultRowHeight="14.5" x14ac:dyDescent="0.35"/>
  <cols>
    <col min="2" max="4" width="11.36328125" customWidth="1"/>
    <col min="5" max="6" width="12.7265625" customWidth="1"/>
    <col min="7" max="9" width="11.36328125" customWidth="1"/>
    <col min="10" max="10" width="12.7265625" customWidth="1"/>
    <col min="20" max="20" width="14.08984375" customWidth="1"/>
    <col min="21" max="21" width="13" customWidth="1"/>
    <col min="22" max="22" width="17" customWidth="1"/>
  </cols>
  <sheetData>
    <row r="1" spans="1:22" ht="15.5" x14ac:dyDescent="0.35">
      <c r="A1" s="15" t="s">
        <v>353</v>
      </c>
    </row>
    <row r="2" spans="1:22" ht="48.5" customHeight="1" thickBot="1" x14ac:dyDescent="0.4">
      <c r="B2" s="14"/>
      <c r="C2" s="14"/>
      <c r="D2" s="14"/>
      <c r="E2" s="14"/>
      <c r="F2" s="14"/>
      <c r="G2" s="14"/>
      <c r="H2" s="14"/>
      <c r="I2" s="14"/>
      <c r="J2" s="14"/>
      <c r="K2" s="102" t="s">
        <v>73</v>
      </c>
      <c r="L2" s="102"/>
      <c r="M2" s="102"/>
      <c r="N2" s="102"/>
      <c r="O2" s="102"/>
      <c r="P2" s="102"/>
      <c r="Q2" s="102"/>
      <c r="R2" s="102"/>
      <c r="S2" s="102"/>
      <c r="T2" s="29" t="s">
        <v>333</v>
      </c>
      <c r="U2" s="29" t="s">
        <v>77</v>
      </c>
      <c r="V2" s="29" t="s">
        <v>332</v>
      </c>
    </row>
    <row r="3" spans="1:22" ht="38.5" customHeight="1" x14ac:dyDescent="0.35">
      <c r="A3" s="23" t="s">
        <v>4</v>
      </c>
      <c r="B3" s="21" t="s">
        <v>66</v>
      </c>
      <c r="C3" s="21" t="s">
        <v>64</v>
      </c>
      <c r="D3" s="21" t="s">
        <v>67</v>
      </c>
      <c r="E3" s="21" t="s">
        <v>65</v>
      </c>
      <c r="F3" s="21" t="s">
        <v>68</v>
      </c>
      <c r="G3" s="21" t="s">
        <v>69</v>
      </c>
      <c r="H3" s="21" t="s">
        <v>70</v>
      </c>
      <c r="I3" s="21" t="s">
        <v>71</v>
      </c>
      <c r="J3" s="21" t="s">
        <v>72</v>
      </c>
      <c r="K3" s="84">
        <v>1</v>
      </c>
      <c r="L3" s="84">
        <v>2</v>
      </c>
      <c r="M3" s="84">
        <v>3</v>
      </c>
      <c r="N3" s="84">
        <v>4</v>
      </c>
      <c r="O3" s="84">
        <v>5</v>
      </c>
      <c r="P3" s="84">
        <v>6</v>
      </c>
      <c r="Q3" s="84">
        <v>7</v>
      </c>
      <c r="R3" s="84">
        <v>8</v>
      </c>
      <c r="S3" s="84">
        <v>9</v>
      </c>
      <c r="T3" s="27" t="s">
        <v>74</v>
      </c>
      <c r="U3" s="27" t="s">
        <v>75</v>
      </c>
      <c r="V3" s="28" t="s">
        <v>330</v>
      </c>
    </row>
    <row r="4" spans="1:22" x14ac:dyDescent="0.35">
      <c r="A4" s="59" t="s">
        <v>25</v>
      </c>
      <c r="B4" s="16">
        <f>VLOOKUP($A4,'Step 5'!$A$4:$M$23,7,0)</f>
        <v>4</v>
      </c>
      <c r="C4" s="16">
        <f>VLOOKUP($A4,'Step 4'!$A$4:$G$23,3,0)</f>
        <v>5</v>
      </c>
      <c r="D4" s="16">
        <f>VLOOKUP($A4,'Step 5'!$A$4:$M$23,13,0)</f>
        <v>3</v>
      </c>
      <c r="E4" s="16">
        <f>VLOOKUP($A4,'Step 4'!$A$4:$G$23,5,0)</f>
        <v>5</v>
      </c>
      <c r="F4" s="16">
        <v>1</v>
      </c>
      <c r="G4" s="16">
        <f>VLOOKUP($A4,'Step 4'!$A$4:$G$23,7,0)</f>
        <v>4</v>
      </c>
      <c r="H4" s="16">
        <v>1</v>
      </c>
      <c r="I4" s="16">
        <v>1</v>
      </c>
      <c r="J4" s="24">
        <v>2</v>
      </c>
      <c r="K4" s="42">
        <f>LARGE($B4:$J4,1)</f>
        <v>5</v>
      </c>
      <c r="L4" s="42">
        <f>LARGE($B4:$J4,2)</f>
        <v>5</v>
      </c>
      <c r="M4" s="42">
        <f>LARGE($B4:$J4,3)</f>
        <v>4</v>
      </c>
      <c r="N4" s="42">
        <f>LARGE($B4:$J4,4)</f>
        <v>4</v>
      </c>
      <c r="O4" s="42">
        <f>LARGE($B4:$J4,5)</f>
        <v>3</v>
      </c>
      <c r="P4" s="42">
        <f>LARGE($B4:$J4,6)</f>
        <v>2</v>
      </c>
      <c r="Q4" s="42">
        <f>LARGE($B4:$J4,7)</f>
        <v>1</v>
      </c>
      <c r="R4" s="42">
        <f>LARGE($B4:$J4,8)</f>
        <v>1</v>
      </c>
      <c r="S4" s="42">
        <f>LARGE($B4:$J4,9)</f>
        <v>1</v>
      </c>
      <c r="T4" s="42">
        <f>ROUND(AVERAGE(K4:O4),0)</f>
        <v>4</v>
      </c>
      <c r="U4" s="42">
        <f>B4</f>
        <v>4</v>
      </c>
      <c r="V4" s="42">
        <f>T4</f>
        <v>4</v>
      </c>
    </row>
    <row r="5" spans="1:22" x14ac:dyDescent="0.35">
      <c r="A5" s="59" t="s">
        <v>36</v>
      </c>
      <c r="B5" s="16">
        <f>VLOOKUP($A5,'Step 5'!$A$4:$M$23,7,0)</f>
        <v>4</v>
      </c>
      <c r="C5" s="16">
        <f>VLOOKUP($A5,'Step 4'!$A$4:$G$23,3,0)</f>
        <v>5</v>
      </c>
      <c r="D5" s="16">
        <f>VLOOKUP($A5,'Step 5'!$A$4:$M$23,13,0)</f>
        <v>3</v>
      </c>
      <c r="E5" s="16">
        <f>VLOOKUP($A5,'Step 4'!$A$4:$G$23,5,0)</f>
        <v>3</v>
      </c>
      <c r="F5" s="16">
        <v>3</v>
      </c>
      <c r="G5" s="16">
        <f>VLOOKUP($A5,'Step 4'!$A$4:$G$23,7,0)</f>
        <v>3</v>
      </c>
      <c r="H5" s="16">
        <v>2</v>
      </c>
      <c r="I5" s="16">
        <v>3</v>
      </c>
      <c r="J5" s="24">
        <v>2</v>
      </c>
      <c r="K5" s="42">
        <f t="shared" ref="K5:K23" si="0">LARGE($B5:$J5,1)</f>
        <v>5</v>
      </c>
      <c r="L5" s="42">
        <f t="shared" ref="L5:L23" si="1">LARGE($B5:$J5,2)</f>
        <v>4</v>
      </c>
      <c r="M5" s="42">
        <f t="shared" ref="M5:M23" si="2">LARGE($B5:$J5,3)</f>
        <v>3</v>
      </c>
      <c r="N5" s="42">
        <f t="shared" ref="N5:N23" si="3">LARGE($B5:$J5,4)</f>
        <v>3</v>
      </c>
      <c r="O5" s="42">
        <f t="shared" ref="O5:O23" si="4">LARGE($B5:$J5,5)</f>
        <v>3</v>
      </c>
      <c r="P5" s="42">
        <f t="shared" ref="P5:P23" si="5">LARGE($B5:$J5,6)</f>
        <v>3</v>
      </c>
      <c r="Q5" s="42">
        <f t="shared" ref="Q5:Q23" si="6">LARGE($B5:$J5,7)</f>
        <v>3</v>
      </c>
      <c r="R5" s="42">
        <f t="shared" ref="R5:R23" si="7">LARGE($B5:$J5,8)</f>
        <v>2</v>
      </c>
      <c r="S5" s="42">
        <f t="shared" ref="S5:S23" si="8">LARGE($B5:$J5,9)</f>
        <v>2</v>
      </c>
      <c r="T5" s="42">
        <f t="shared" ref="T5:T23" si="9">ROUND(AVERAGE(K5:O5),0)</f>
        <v>4</v>
      </c>
      <c r="U5" s="42">
        <f t="shared" ref="U5:U23" si="10">B5</f>
        <v>4</v>
      </c>
      <c r="V5" s="42">
        <f t="shared" ref="V5:V23" si="11">T5</f>
        <v>4</v>
      </c>
    </row>
    <row r="6" spans="1:22" x14ac:dyDescent="0.35">
      <c r="A6" s="59" t="s">
        <v>46</v>
      </c>
      <c r="B6" s="16">
        <f>VLOOKUP($A6,'Step 5'!$A$4:$M$23,7,0)</f>
        <v>2</v>
      </c>
      <c r="C6" s="16">
        <f>VLOOKUP($A6,'Step 4'!$A$4:$G$23,3,0)</f>
        <v>1</v>
      </c>
      <c r="D6" s="16">
        <f>VLOOKUP($A6,'Step 5'!$A$4:$M$23,13,0)</f>
        <v>4</v>
      </c>
      <c r="E6" s="16">
        <f>VLOOKUP($A6,'Step 4'!$A$4:$G$23,5,0)</f>
        <v>2</v>
      </c>
      <c r="F6" s="16">
        <v>3</v>
      </c>
      <c r="G6" s="16">
        <f>VLOOKUP($A6,'Step 4'!$A$4:$G$23,7,0)</f>
        <v>2</v>
      </c>
      <c r="H6" s="16">
        <v>3</v>
      </c>
      <c r="I6" s="16">
        <v>3</v>
      </c>
      <c r="J6" s="24">
        <v>2</v>
      </c>
      <c r="K6" s="42">
        <f t="shared" si="0"/>
        <v>4</v>
      </c>
      <c r="L6" s="42">
        <f t="shared" si="1"/>
        <v>3</v>
      </c>
      <c r="M6" s="42">
        <f t="shared" si="2"/>
        <v>3</v>
      </c>
      <c r="N6" s="42">
        <f t="shared" si="3"/>
        <v>3</v>
      </c>
      <c r="O6" s="42">
        <f t="shared" si="4"/>
        <v>2</v>
      </c>
      <c r="P6" s="42">
        <f t="shared" si="5"/>
        <v>2</v>
      </c>
      <c r="Q6" s="42">
        <f t="shared" si="6"/>
        <v>2</v>
      </c>
      <c r="R6" s="42">
        <f t="shared" si="7"/>
        <v>2</v>
      </c>
      <c r="S6" s="42">
        <f t="shared" si="8"/>
        <v>1</v>
      </c>
      <c r="T6" s="42">
        <f t="shared" si="9"/>
        <v>3</v>
      </c>
      <c r="U6" s="42">
        <f t="shared" si="10"/>
        <v>2</v>
      </c>
      <c r="V6" s="42">
        <f t="shared" si="11"/>
        <v>3</v>
      </c>
    </row>
    <row r="7" spans="1:22" x14ac:dyDescent="0.35">
      <c r="A7" s="59" t="s">
        <v>47</v>
      </c>
      <c r="B7" s="16">
        <f>VLOOKUP($A7,'Step 5'!$A$4:$M$23,7,0)</f>
        <v>2</v>
      </c>
      <c r="C7" s="16">
        <f>VLOOKUP($A7,'Step 4'!$A$4:$G$23,3,0)</f>
        <v>3</v>
      </c>
      <c r="D7" s="16">
        <f>VLOOKUP($A7,'Step 5'!$A$4:$M$23,13,0)</f>
        <v>2</v>
      </c>
      <c r="E7" s="16">
        <f>VLOOKUP($A7,'Step 4'!$A$4:$G$23,5,0)</f>
        <v>3</v>
      </c>
      <c r="F7" s="16">
        <v>1</v>
      </c>
      <c r="G7" s="16">
        <f>VLOOKUP($A7,'Step 4'!$A$4:$G$23,7,0)</f>
        <v>1</v>
      </c>
      <c r="H7" s="16">
        <v>1</v>
      </c>
      <c r="I7" s="16">
        <v>1</v>
      </c>
      <c r="J7" s="24">
        <v>1</v>
      </c>
      <c r="K7" s="42">
        <f t="shared" si="0"/>
        <v>3</v>
      </c>
      <c r="L7" s="42">
        <f t="shared" si="1"/>
        <v>3</v>
      </c>
      <c r="M7" s="42">
        <f t="shared" si="2"/>
        <v>2</v>
      </c>
      <c r="N7" s="42">
        <f t="shared" si="3"/>
        <v>2</v>
      </c>
      <c r="O7" s="42">
        <f t="shared" si="4"/>
        <v>1</v>
      </c>
      <c r="P7" s="42">
        <f t="shared" si="5"/>
        <v>1</v>
      </c>
      <c r="Q7" s="42">
        <f t="shared" si="6"/>
        <v>1</v>
      </c>
      <c r="R7" s="42">
        <f t="shared" si="7"/>
        <v>1</v>
      </c>
      <c r="S7" s="42">
        <f t="shared" si="8"/>
        <v>1</v>
      </c>
      <c r="T7" s="42">
        <f t="shared" si="9"/>
        <v>2</v>
      </c>
      <c r="U7" s="42">
        <f t="shared" si="10"/>
        <v>2</v>
      </c>
      <c r="V7" s="42">
        <f t="shared" si="11"/>
        <v>2</v>
      </c>
    </row>
    <row r="8" spans="1:22" x14ac:dyDescent="0.35">
      <c r="A8" s="59" t="s">
        <v>48</v>
      </c>
      <c r="B8" s="16">
        <f>VLOOKUP($A8,'Step 5'!$A$4:$M$23,7,0)</f>
        <v>4</v>
      </c>
      <c r="C8" s="16">
        <f>VLOOKUP($A8,'Step 4'!$A$4:$G$23,3,0)</f>
        <v>4</v>
      </c>
      <c r="D8" s="16">
        <f>VLOOKUP($A8,'Step 5'!$A$4:$M$23,13,0)</f>
        <v>3</v>
      </c>
      <c r="E8" s="16">
        <f>VLOOKUP($A8,'Step 4'!$A$4:$G$23,5,0)</f>
        <v>3</v>
      </c>
      <c r="F8" s="16">
        <v>4</v>
      </c>
      <c r="G8" s="16">
        <f>VLOOKUP($A8,'Step 4'!$A$4:$G$23,7,0)</f>
        <v>1</v>
      </c>
      <c r="H8" s="16">
        <v>3</v>
      </c>
      <c r="I8" s="16">
        <v>4</v>
      </c>
      <c r="J8" s="24">
        <v>2</v>
      </c>
      <c r="K8" s="42">
        <f t="shared" si="0"/>
        <v>4</v>
      </c>
      <c r="L8" s="42">
        <f t="shared" si="1"/>
        <v>4</v>
      </c>
      <c r="M8" s="42">
        <f t="shared" si="2"/>
        <v>4</v>
      </c>
      <c r="N8" s="42">
        <f t="shared" si="3"/>
        <v>4</v>
      </c>
      <c r="O8" s="42">
        <f t="shared" si="4"/>
        <v>3</v>
      </c>
      <c r="P8" s="42">
        <f t="shared" si="5"/>
        <v>3</v>
      </c>
      <c r="Q8" s="42">
        <f t="shared" si="6"/>
        <v>3</v>
      </c>
      <c r="R8" s="42">
        <f t="shared" si="7"/>
        <v>2</v>
      </c>
      <c r="S8" s="42">
        <f t="shared" si="8"/>
        <v>1</v>
      </c>
      <c r="T8" s="42">
        <f t="shared" si="9"/>
        <v>4</v>
      </c>
      <c r="U8" s="42">
        <f t="shared" si="10"/>
        <v>4</v>
      </c>
      <c r="V8" s="42">
        <f t="shared" si="11"/>
        <v>4</v>
      </c>
    </row>
    <row r="9" spans="1:22" x14ac:dyDescent="0.35">
      <c r="A9" s="59" t="s">
        <v>49</v>
      </c>
      <c r="B9" s="16">
        <f>VLOOKUP($A9,'Step 5'!$A$4:$M$23,7,0)</f>
        <v>1</v>
      </c>
      <c r="C9" s="16">
        <f>VLOOKUP($A9,'Step 4'!$A$4:$G$23,3,0)</f>
        <v>1</v>
      </c>
      <c r="D9" s="16">
        <f>VLOOKUP($A9,'Step 5'!$A$4:$M$23,13,0)</f>
        <v>4</v>
      </c>
      <c r="E9" s="16">
        <f>VLOOKUP($A9,'Step 4'!$A$4:$G$23,5,0)</f>
        <v>4</v>
      </c>
      <c r="F9" s="16">
        <v>4</v>
      </c>
      <c r="G9" s="16">
        <f>VLOOKUP($A9,'Step 4'!$A$4:$G$23,7,0)</f>
        <v>1</v>
      </c>
      <c r="H9" s="16">
        <v>3</v>
      </c>
      <c r="I9" s="16">
        <v>4</v>
      </c>
      <c r="J9" s="24">
        <v>2</v>
      </c>
      <c r="K9" s="42">
        <f t="shared" si="0"/>
        <v>4</v>
      </c>
      <c r="L9" s="42">
        <f t="shared" si="1"/>
        <v>4</v>
      </c>
      <c r="M9" s="42">
        <f t="shared" si="2"/>
        <v>4</v>
      </c>
      <c r="N9" s="42">
        <f t="shared" si="3"/>
        <v>4</v>
      </c>
      <c r="O9" s="42">
        <f t="shared" si="4"/>
        <v>3</v>
      </c>
      <c r="P9" s="42">
        <f t="shared" si="5"/>
        <v>2</v>
      </c>
      <c r="Q9" s="42">
        <f t="shared" si="6"/>
        <v>1</v>
      </c>
      <c r="R9" s="42">
        <f t="shared" si="7"/>
        <v>1</v>
      </c>
      <c r="S9" s="42">
        <f t="shared" si="8"/>
        <v>1</v>
      </c>
      <c r="T9" s="42">
        <f t="shared" si="9"/>
        <v>4</v>
      </c>
      <c r="U9" s="42">
        <f t="shared" si="10"/>
        <v>1</v>
      </c>
      <c r="V9" s="42">
        <f t="shared" si="11"/>
        <v>4</v>
      </c>
    </row>
    <row r="10" spans="1:22" x14ac:dyDescent="0.35">
      <c r="A10" s="59" t="s">
        <v>50</v>
      </c>
      <c r="B10" s="16">
        <f>VLOOKUP($A10,'Step 5'!$A$4:$M$23,7,0)</f>
        <v>4</v>
      </c>
      <c r="C10" s="16">
        <f>VLOOKUP($A10,'Step 4'!$A$4:$G$23,3,0)</f>
        <v>3</v>
      </c>
      <c r="D10" s="16">
        <f>VLOOKUP($A10,'Step 5'!$A$4:$M$23,13,0)</f>
        <v>4</v>
      </c>
      <c r="E10" s="16">
        <f>VLOOKUP($A10,'Step 4'!$A$4:$G$23,5,0)</f>
        <v>2</v>
      </c>
      <c r="F10" s="16">
        <v>1</v>
      </c>
      <c r="G10" s="16">
        <f>VLOOKUP($A10,'Step 4'!$A$4:$G$23,7,0)</f>
        <v>4</v>
      </c>
      <c r="H10" s="16">
        <v>1</v>
      </c>
      <c r="I10" s="16">
        <v>1</v>
      </c>
      <c r="J10" s="24">
        <v>1</v>
      </c>
      <c r="K10" s="42">
        <f t="shared" si="0"/>
        <v>4</v>
      </c>
      <c r="L10" s="42">
        <f t="shared" si="1"/>
        <v>4</v>
      </c>
      <c r="M10" s="42">
        <f t="shared" si="2"/>
        <v>4</v>
      </c>
      <c r="N10" s="42">
        <f t="shared" si="3"/>
        <v>3</v>
      </c>
      <c r="O10" s="42">
        <f t="shared" si="4"/>
        <v>2</v>
      </c>
      <c r="P10" s="42">
        <f t="shared" si="5"/>
        <v>1</v>
      </c>
      <c r="Q10" s="42">
        <f t="shared" si="6"/>
        <v>1</v>
      </c>
      <c r="R10" s="42">
        <f t="shared" si="7"/>
        <v>1</v>
      </c>
      <c r="S10" s="42">
        <f t="shared" si="8"/>
        <v>1</v>
      </c>
      <c r="T10" s="42">
        <f t="shared" si="9"/>
        <v>3</v>
      </c>
      <c r="U10" s="42">
        <f t="shared" si="10"/>
        <v>4</v>
      </c>
      <c r="V10" s="42">
        <f t="shared" si="11"/>
        <v>3</v>
      </c>
    </row>
    <row r="11" spans="1:22" x14ac:dyDescent="0.35">
      <c r="A11" s="59" t="s">
        <v>51</v>
      </c>
      <c r="B11" s="16">
        <f>VLOOKUP($A11,'Step 5'!$A$4:$M$23,7,0)</f>
        <v>5</v>
      </c>
      <c r="C11" s="16">
        <f>VLOOKUP($A11,'Step 4'!$A$4:$G$23,3,0)</f>
        <v>3</v>
      </c>
      <c r="D11" s="16">
        <f>VLOOKUP($A11,'Step 5'!$A$4:$M$23,13,0)</f>
        <v>2</v>
      </c>
      <c r="E11" s="16">
        <f>VLOOKUP($A11,'Step 4'!$A$4:$G$23,5,0)</f>
        <v>1</v>
      </c>
      <c r="F11" s="16">
        <v>5</v>
      </c>
      <c r="G11" s="16">
        <f>VLOOKUP($A11,'Step 4'!$A$4:$G$23,7,0)</f>
        <v>3</v>
      </c>
      <c r="H11" s="16">
        <v>3</v>
      </c>
      <c r="I11" s="16">
        <v>5</v>
      </c>
      <c r="J11" s="24">
        <v>2</v>
      </c>
      <c r="K11" s="42">
        <f t="shared" si="0"/>
        <v>5</v>
      </c>
      <c r="L11" s="42">
        <f t="shared" si="1"/>
        <v>5</v>
      </c>
      <c r="M11" s="42">
        <f t="shared" si="2"/>
        <v>5</v>
      </c>
      <c r="N11" s="42">
        <f t="shared" si="3"/>
        <v>3</v>
      </c>
      <c r="O11" s="42">
        <f t="shared" si="4"/>
        <v>3</v>
      </c>
      <c r="P11" s="42">
        <f t="shared" si="5"/>
        <v>3</v>
      </c>
      <c r="Q11" s="42">
        <f t="shared" si="6"/>
        <v>2</v>
      </c>
      <c r="R11" s="42">
        <f t="shared" si="7"/>
        <v>2</v>
      </c>
      <c r="S11" s="42">
        <f t="shared" si="8"/>
        <v>1</v>
      </c>
      <c r="T11" s="42">
        <f t="shared" si="9"/>
        <v>4</v>
      </c>
      <c r="U11" s="42">
        <f t="shared" si="10"/>
        <v>5</v>
      </c>
      <c r="V11" s="42">
        <f t="shared" si="11"/>
        <v>4</v>
      </c>
    </row>
    <row r="12" spans="1:22" x14ac:dyDescent="0.35">
      <c r="A12" s="59" t="s">
        <v>52</v>
      </c>
      <c r="B12" s="16">
        <f>VLOOKUP($A12,'Step 5'!$A$4:$M$23,7,0)</f>
        <v>4</v>
      </c>
      <c r="C12" s="16">
        <f>VLOOKUP($A12,'Step 4'!$A$4:$G$23,3,0)</f>
        <v>1</v>
      </c>
      <c r="D12" s="16">
        <f>VLOOKUP($A12,'Step 5'!$A$4:$M$23,13,0)</f>
        <v>4</v>
      </c>
      <c r="E12" s="16">
        <f>VLOOKUP($A12,'Step 4'!$A$4:$G$23,5,0)</f>
        <v>1</v>
      </c>
      <c r="F12" s="16">
        <v>1</v>
      </c>
      <c r="G12" s="16">
        <f>VLOOKUP($A12,'Step 4'!$A$4:$G$23,7,0)</f>
        <v>4</v>
      </c>
      <c r="H12" s="16">
        <v>1</v>
      </c>
      <c r="I12" s="16">
        <v>1</v>
      </c>
      <c r="J12" s="24">
        <v>1</v>
      </c>
      <c r="K12" s="42">
        <f t="shared" si="0"/>
        <v>4</v>
      </c>
      <c r="L12" s="42">
        <f t="shared" si="1"/>
        <v>4</v>
      </c>
      <c r="M12" s="42">
        <f t="shared" si="2"/>
        <v>4</v>
      </c>
      <c r="N12" s="42">
        <f t="shared" si="3"/>
        <v>1</v>
      </c>
      <c r="O12" s="42">
        <f t="shared" si="4"/>
        <v>1</v>
      </c>
      <c r="P12" s="42">
        <f t="shared" si="5"/>
        <v>1</v>
      </c>
      <c r="Q12" s="42">
        <f t="shared" si="6"/>
        <v>1</v>
      </c>
      <c r="R12" s="42">
        <f t="shared" si="7"/>
        <v>1</v>
      </c>
      <c r="S12" s="42">
        <f t="shared" si="8"/>
        <v>1</v>
      </c>
      <c r="T12" s="42">
        <f t="shared" si="9"/>
        <v>3</v>
      </c>
      <c r="U12" s="42">
        <f t="shared" si="10"/>
        <v>4</v>
      </c>
      <c r="V12" s="42">
        <f t="shared" si="11"/>
        <v>3</v>
      </c>
    </row>
    <row r="13" spans="1:22" x14ac:dyDescent="0.35">
      <c r="A13" s="59" t="s">
        <v>53</v>
      </c>
      <c r="B13" s="16">
        <f>VLOOKUP($A13,'Step 5'!$A$4:$M$23,7,0)</f>
        <v>4</v>
      </c>
      <c r="C13" s="16">
        <f>VLOOKUP($A13,'Step 4'!$A$4:$G$23,3,0)</f>
        <v>4</v>
      </c>
      <c r="D13" s="16">
        <f>VLOOKUP($A13,'Step 5'!$A$4:$M$23,13,0)</f>
        <v>3</v>
      </c>
      <c r="E13" s="16">
        <f>VLOOKUP($A13,'Step 4'!$A$4:$G$23,5,0)</f>
        <v>2</v>
      </c>
      <c r="F13" s="16">
        <v>3</v>
      </c>
      <c r="G13" s="16">
        <f>VLOOKUP($A13,'Step 4'!$A$4:$G$23,7,0)</f>
        <v>5</v>
      </c>
      <c r="H13" s="16">
        <v>2</v>
      </c>
      <c r="I13" s="16">
        <v>3</v>
      </c>
      <c r="J13" s="24">
        <v>2</v>
      </c>
      <c r="K13" s="42">
        <f t="shared" si="0"/>
        <v>5</v>
      </c>
      <c r="L13" s="42">
        <f t="shared" si="1"/>
        <v>4</v>
      </c>
      <c r="M13" s="42">
        <f t="shared" si="2"/>
        <v>4</v>
      </c>
      <c r="N13" s="42">
        <f t="shared" si="3"/>
        <v>3</v>
      </c>
      <c r="O13" s="42">
        <f t="shared" si="4"/>
        <v>3</v>
      </c>
      <c r="P13" s="42">
        <f t="shared" si="5"/>
        <v>3</v>
      </c>
      <c r="Q13" s="42">
        <f t="shared" si="6"/>
        <v>2</v>
      </c>
      <c r="R13" s="42">
        <f t="shared" si="7"/>
        <v>2</v>
      </c>
      <c r="S13" s="42">
        <f t="shared" si="8"/>
        <v>2</v>
      </c>
      <c r="T13" s="42">
        <f t="shared" si="9"/>
        <v>4</v>
      </c>
      <c r="U13" s="42">
        <f t="shared" si="10"/>
        <v>4</v>
      </c>
      <c r="V13" s="42">
        <f t="shared" si="11"/>
        <v>4</v>
      </c>
    </row>
    <row r="14" spans="1:22" x14ac:dyDescent="0.35">
      <c r="A14" s="59" t="s">
        <v>54</v>
      </c>
      <c r="B14" s="16">
        <f>VLOOKUP($A14,'Step 5'!$A$4:$M$23,7,0)</f>
        <v>5</v>
      </c>
      <c r="C14" s="16">
        <f>VLOOKUP($A14,'Step 4'!$A$4:$G$23,3,0)</f>
        <v>3</v>
      </c>
      <c r="D14" s="16">
        <f>VLOOKUP($A14,'Step 5'!$A$4:$M$23,13,0)</f>
        <v>4</v>
      </c>
      <c r="E14" s="16">
        <f>VLOOKUP($A14,'Step 4'!$A$4:$G$23,5,0)</f>
        <v>3</v>
      </c>
      <c r="F14" s="16">
        <v>1</v>
      </c>
      <c r="G14" s="16">
        <f>VLOOKUP($A14,'Step 4'!$A$4:$G$23,7,0)</f>
        <v>1</v>
      </c>
      <c r="H14" s="16">
        <v>1</v>
      </c>
      <c r="I14" s="16">
        <v>1</v>
      </c>
      <c r="J14" s="24">
        <v>1</v>
      </c>
      <c r="K14" s="42">
        <f>LARGE($B14:$J14,1)</f>
        <v>5</v>
      </c>
      <c r="L14" s="42">
        <f t="shared" si="1"/>
        <v>4</v>
      </c>
      <c r="M14" s="42">
        <f t="shared" si="2"/>
        <v>3</v>
      </c>
      <c r="N14" s="42">
        <f t="shared" si="3"/>
        <v>3</v>
      </c>
      <c r="O14" s="42">
        <f t="shared" si="4"/>
        <v>1</v>
      </c>
      <c r="P14" s="42">
        <f t="shared" si="5"/>
        <v>1</v>
      </c>
      <c r="Q14" s="42">
        <f t="shared" si="6"/>
        <v>1</v>
      </c>
      <c r="R14" s="42">
        <f t="shared" si="7"/>
        <v>1</v>
      </c>
      <c r="S14" s="42">
        <f t="shared" si="8"/>
        <v>1</v>
      </c>
      <c r="T14" s="42">
        <f t="shared" si="9"/>
        <v>3</v>
      </c>
      <c r="U14" s="42">
        <f t="shared" si="10"/>
        <v>5</v>
      </c>
      <c r="V14" s="42">
        <f t="shared" si="11"/>
        <v>3</v>
      </c>
    </row>
    <row r="15" spans="1:22" x14ac:dyDescent="0.35">
      <c r="A15" s="59" t="s">
        <v>55</v>
      </c>
      <c r="B15" s="16">
        <f>VLOOKUP($A15,'Step 5'!$A$4:$M$23,7,0)</f>
        <v>3</v>
      </c>
      <c r="C15" s="16">
        <f>VLOOKUP($A15,'Step 4'!$A$4:$G$23,3,0)</f>
        <v>2</v>
      </c>
      <c r="D15" s="16">
        <f>VLOOKUP($A15,'Step 5'!$A$4:$M$23,13,0)</f>
        <v>4</v>
      </c>
      <c r="E15" s="16">
        <f>VLOOKUP($A15,'Step 4'!$A$4:$G$23,5,0)</f>
        <v>3</v>
      </c>
      <c r="F15" s="16">
        <v>2</v>
      </c>
      <c r="G15" s="16">
        <f>VLOOKUP($A15,'Step 4'!$A$4:$G$23,7,0)</f>
        <v>2</v>
      </c>
      <c r="H15" s="16">
        <v>2</v>
      </c>
      <c r="I15" s="16">
        <v>2</v>
      </c>
      <c r="J15" s="24">
        <v>1</v>
      </c>
      <c r="K15" s="42">
        <f t="shared" si="0"/>
        <v>4</v>
      </c>
      <c r="L15" s="42">
        <f t="shared" si="1"/>
        <v>3</v>
      </c>
      <c r="M15" s="42">
        <f t="shared" si="2"/>
        <v>3</v>
      </c>
      <c r="N15" s="42">
        <f t="shared" si="3"/>
        <v>2</v>
      </c>
      <c r="O15" s="42">
        <f t="shared" si="4"/>
        <v>2</v>
      </c>
      <c r="P15" s="42">
        <f t="shared" si="5"/>
        <v>2</v>
      </c>
      <c r="Q15" s="42">
        <f t="shared" si="6"/>
        <v>2</v>
      </c>
      <c r="R15" s="42">
        <f t="shared" si="7"/>
        <v>2</v>
      </c>
      <c r="S15" s="42">
        <f t="shared" si="8"/>
        <v>1</v>
      </c>
      <c r="T15" s="42">
        <f t="shared" si="9"/>
        <v>3</v>
      </c>
      <c r="U15" s="42">
        <f t="shared" si="10"/>
        <v>3</v>
      </c>
      <c r="V15" s="42">
        <f t="shared" si="11"/>
        <v>3</v>
      </c>
    </row>
    <row r="16" spans="1:22" x14ac:dyDescent="0.35">
      <c r="A16" s="59" t="s">
        <v>56</v>
      </c>
      <c r="B16" s="16">
        <f>VLOOKUP($A16,'Step 5'!$A$4:$M$23,7,0)</f>
        <v>3</v>
      </c>
      <c r="C16" s="16">
        <f>VLOOKUP($A16,'Step 4'!$A$4:$G$23,3,0)</f>
        <v>2</v>
      </c>
      <c r="D16" s="16">
        <f>VLOOKUP($A16,'Step 5'!$A$4:$M$23,13,0)</f>
        <v>3</v>
      </c>
      <c r="E16" s="16">
        <f>VLOOKUP($A16,'Step 4'!$A$4:$G$23,5,0)</f>
        <v>4</v>
      </c>
      <c r="F16" s="16">
        <v>1</v>
      </c>
      <c r="G16" s="16">
        <f>VLOOKUP($A16,'Step 4'!$A$4:$G$23,7,0)</f>
        <v>1</v>
      </c>
      <c r="H16" s="16">
        <v>1</v>
      </c>
      <c r="I16" s="16">
        <v>1</v>
      </c>
      <c r="J16" s="24">
        <v>1</v>
      </c>
      <c r="K16" s="42">
        <f t="shared" si="0"/>
        <v>4</v>
      </c>
      <c r="L16" s="42">
        <f t="shared" si="1"/>
        <v>3</v>
      </c>
      <c r="M16" s="42">
        <f t="shared" si="2"/>
        <v>3</v>
      </c>
      <c r="N16" s="42">
        <f t="shared" si="3"/>
        <v>2</v>
      </c>
      <c r="O16" s="42">
        <f t="shared" si="4"/>
        <v>1</v>
      </c>
      <c r="P16" s="42">
        <f t="shared" si="5"/>
        <v>1</v>
      </c>
      <c r="Q16" s="42">
        <f t="shared" si="6"/>
        <v>1</v>
      </c>
      <c r="R16" s="42">
        <f t="shared" si="7"/>
        <v>1</v>
      </c>
      <c r="S16" s="42">
        <f t="shared" si="8"/>
        <v>1</v>
      </c>
      <c r="T16" s="42">
        <f t="shared" si="9"/>
        <v>3</v>
      </c>
      <c r="U16" s="42">
        <f t="shared" si="10"/>
        <v>3</v>
      </c>
      <c r="V16" s="42">
        <f t="shared" si="11"/>
        <v>3</v>
      </c>
    </row>
    <row r="17" spans="1:22" x14ac:dyDescent="0.35">
      <c r="A17" s="59" t="s">
        <v>57</v>
      </c>
      <c r="B17" s="16">
        <f>VLOOKUP($A17,'Step 5'!$A$4:$M$23,7,0)</f>
        <v>5</v>
      </c>
      <c r="C17" s="16">
        <f>VLOOKUP($A17,'Step 4'!$A$4:$G$23,3,0)</f>
        <v>1</v>
      </c>
      <c r="D17" s="16">
        <f>VLOOKUP($A17,'Step 5'!$A$4:$M$23,13,0)</f>
        <v>3</v>
      </c>
      <c r="E17" s="16">
        <f>VLOOKUP($A17,'Step 4'!$A$4:$G$23,5,0)</f>
        <v>3</v>
      </c>
      <c r="F17" s="16">
        <v>1</v>
      </c>
      <c r="G17" s="16">
        <f>VLOOKUP($A17,'Step 4'!$A$4:$G$23,7,0)</f>
        <v>3</v>
      </c>
      <c r="H17" s="16">
        <v>1</v>
      </c>
      <c r="I17" s="16">
        <v>1</v>
      </c>
      <c r="J17" s="24">
        <v>1</v>
      </c>
      <c r="K17" s="42">
        <f t="shared" si="0"/>
        <v>5</v>
      </c>
      <c r="L17" s="42">
        <f t="shared" si="1"/>
        <v>3</v>
      </c>
      <c r="M17" s="42">
        <f t="shared" si="2"/>
        <v>3</v>
      </c>
      <c r="N17" s="42">
        <f t="shared" si="3"/>
        <v>3</v>
      </c>
      <c r="O17" s="42">
        <f t="shared" si="4"/>
        <v>1</v>
      </c>
      <c r="P17" s="42">
        <f t="shared" si="5"/>
        <v>1</v>
      </c>
      <c r="Q17" s="42">
        <f t="shared" si="6"/>
        <v>1</v>
      </c>
      <c r="R17" s="42">
        <f t="shared" si="7"/>
        <v>1</v>
      </c>
      <c r="S17" s="42">
        <f t="shared" si="8"/>
        <v>1</v>
      </c>
      <c r="T17" s="42">
        <f t="shared" si="9"/>
        <v>3</v>
      </c>
      <c r="U17" s="42">
        <f t="shared" si="10"/>
        <v>5</v>
      </c>
      <c r="V17" s="42">
        <f t="shared" si="11"/>
        <v>3</v>
      </c>
    </row>
    <row r="18" spans="1:22" x14ac:dyDescent="0.35">
      <c r="A18" s="59" t="s">
        <v>58</v>
      </c>
      <c r="B18" s="16">
        <f>VLOOKUP($A18,'Step 5'!$A$4:$M$23,7,0)</f>
        <v>4</v>
      </c>
      <c r="C18" s="16">
        <f>VLOOKUP($A18,'Step 4'!$A$4:$G$23,3,0)</f>
        <v>2</v>
      </c>
      <c r="D18" s="16">
        <f>VLOOKUP($A18,'Step 5'!$A$4:$M$23,13,0)</f>
        <v>5</v>
      </c>
      <c r="E18" s="16">
        <f>VLOOKUP($A18,'Step 4'!$A$4:$G$23,5,0)</f>
        <v>1</v>
      </c>
      <c r="F18" s="16">
        <v>1</v>
      </c>
      <c r="G18" s="16">
        <f>VLOOKUP($A18,'Step 4'!$A$4:$G$23,7,0)</f>
        <v>4</v>
      </c>
      <c r="H18" s="16">
        <v>1</v>
      </c>
      <c r="I18" s="16">
        <v>1</v>
      </c>
      <c r="J18" s="24">
        <v>1</v>
      </c>
      <c r="K18" s="42">
        <f t="shared" si="0"/>
        <v>5</v>
      </c>
      <c r="L18" s="42">
        <f t="shared" si="1"/>
        <v>4</v>
      </c>
      <c r="M18" s="42">
        <f t="shared" si="2"/>
        <v>4</v>
      </c>
      <c r="N18" s="42">
        <f>LARGE($B18:$J18,4)</f>
        <v>2</v>
      </c>
      <c r="O18" s="42">
        <f t="shared" si="4"/>
        <v>1</v>
      </c>
      <c r="P18" s="42">
        <f t="shared" si="5"/>
        <v>1</v>
      </c>
      <c r="Q18" s="42">
        <f t="shared" si="6"/>
        <v>1</v>
      </c>
      <c r="R18" s="42">
        <f t="shared" si="7"/>
        <v>1</v>
      </c>
      <c r="S18" s="42">
        <f t="shared" si="8"/>
        <v>1</v>
      </c>
      <c r="T18" s="42">
        <f t="shared" si="9"/>
        <v>3</v>
      </c>
      <c r="U18" s="42">
        <f t="shared" si="10"/>
        <v>4</v>
      </c>
      <c r="V18" s="42">
        <f t="shared" si="11"/>
        <v>3</v>
      </c>
    </row>
    <row r="19" spans="1:22" x14ac:dyDescent="0.35">
      <c r="A19" s="52" t="s">
        <v>59</v>
      </c>
      <c r="B19" s="16">
        <f>VLOOKUP($A19,'Step 5'!$A$4:$M$23,7,0)</f>
        <v>3</v>
      </c>
      <c r="C19" s="16">
        <f>VLOOKUP($A19,'Step 4'!$A$4:$G$23,3,0)</f>
        <v>3</v>
      </c>
      <c r="D19" s="16">
        <f>VLOOKUP($A19,'Step 5'!$A$4:$M$23,13,0)</f>
        <v>3</v>
      </c>
      <c r="E19" s="16">
        <f>VLOOKUP($A19,'Step 4'!$A$4:$G$23,5,0)</f>
        <v>1</v>
      </c>
      <c r="F19" s="16">
        <v>1</v>
      </c>
      <c r="G19" s="16">
        <f>VLOOKUP($A19,'Step 4'!$A$4:$G$23,7,0)</f>
        <v>4</v>
      </c>
      <c r="H19" s="16">
        <v>1</v>
      </c>
      <c r="I19" s="16">
        <v>1</v>
      </c>
      <c r="J19" s="24">
        <v>2</v>
      </c>
      <c r="K19" s="42">
        <f t="shared" si="0"/>
        <v>4</v>
      </c>
      <c r="L19" s="42">
        <f t="shared" si="1"/>
        <v>3</v>
      </c>
      <c r="M19" s="42">
        <f t="shared" si="2"/>
        <v>3</v>
      </c>
      <c r="N19" s="42">
        <f t="shared" si="3"/>
        <v>3</v>
      </c>
      <c r="O19" s="42">
        <f t="shared" si="4"/>
        <v>2</v>
      </c>
      <c r="P19" s="42">
        <f t="shared" si="5"/>
        <v>1</v>
      </c>
      <c r="Q19" s="42">
        <f t="shared" si="6"/>
        <v>1</v>
      </c>
      <c r="R19" s="42">
        <f t="shared" si="7"/>
        <v>1</v>
      </c>
      <c r="S19" s="42">
        <f t="shared" si="8"/>
        <v>1</v>
      </c>
      <c r="T19" s="42">
        <f t="shared" si="9"/>
        <v>3</v>
      </c>
      <c r="U19" s="42">
        <f t="shared" si="10"/>
        <v>3</v>
      </c>
      <c r="V19" s="42">
        <f t="shared" si="11"/>
        <v>3</v>
      </c>
    </row>
    <row r="20" spans="1:22" x14ac:dyDescent="0.35">
      <c r="A20" s="52" t="s">
        <v>60</v>
      </c>
      <c r="B20" s="16">
        <f>VLOOKUP($A20,'Step 5'!$A$4:$M$23,7,0)</f>
        <v>5</v>
      </c>
      <c r="C20" s="16">
        <f>VLOOKUP($A20,'Step 4'!$A$4:$G$23,3,0)</f>
        <v>2</v>
      </c>
      <c r="D20" s="16">
        <f>VLOOKUP($A20,'Step 5'!$A$4:$M$23,13,0)</f>
        <v>3</v>
      </c>
      <c r="E20" s="16">
        <f>VLOOKUP($A20,'Step 4'!$A$4:$G$23,5,0)</f>
        <v>1</v>
      </c>
      <c r="F20" s="16">
        <v>1</v>
      </c>
      <c r="G20" s="16">
        <f>VLOOKUP($A20,'Step 4'!$A$4:$G$23,7,0)</f>
        <v>2</v>
      </c>
      <c r="H20" s="16">
        <v>1</v>
      </c>
      <c r="I20" s="16">
        <v>1</v>
      </c>
      <c r="J20" s="24">
        <v>1</v>
      </c>
      <c r="K20" s="42">
        <f t="shared" si="0"/>
        <v>5</v>
      </c>
      <c r="L20" s="42">
        <f t="shared" si="1"/>
        <v>3</v>
      </c>
      <c r="M20" s="42">
        <f t="shared" si="2"/>
        <v>2</v>
      </c>
      <c r="N20" s="42">
        <f t="shared" si="3"/>
        <v>2</v>
      </c>
      <c r="O20" s="42">
        <f t="shared" si="4"/>
        <v>1</v>
      </c>
      <c r="P20" s="42">
        <f t="shared" si="5"/>
        <v>1</v>
      </c>
      <c r="Q20" s="42">
        <f t="shared" si="6"/>
        <v>1</v>
      </c>
      <c r="R20" s="42">
        <f t="shared" si="7"/>
        <v>1</v>
      </c>
      <c r="S20" s="42">
        <f t="shared" si="8"/>
        <v>1</v>
      </c>
      <c r="T20" s="42">
        <f t="shared" si="9"/>
        <v>3</v>
      </c>
      <c r="U20" s="42">
        <f t="shared" si="10"/>
        <v>5</v>
      </c>
      <c r="V20" s="42">
        <f t="shared" si="11"/>
        <v>3</v>
      </c>
    </row>
    <row r="21" spans="1:22" x14ac:dyDescent="0.35">
      <c r="A21" s="52" t="s">
        <v>61</v>
      </c>
      <c r="B21" s="16">
        <f>VLOOKUP($A21,'Step 5'!$A$4:$M$23,7,0)</f>
        <v>3</v>
      </c>
      <c r="C21" s="16">
        <f>VLOOKUP($A21,'Step 4'!$A$4:$G$23,3,0)</f>
        <v>1</v>
      </c>
      <c r="D21" s="16">
        <f>VLOOKUP($A21,'Step 5'!$A$4:$M$23,13,0)</f>
        <v>2</v>
      </c>
      <c r="E21" s="16">
        <f>VLOOKUP($A21,'Step 4'!$A$4:$G$23,5,0)</f>
        <v>5</v>
      </c>
      <c r="F21" s="16">
        <v>1</v>
      </c>
      <c r="G21" s="16">
        <f>VLOOKUP($A21,'Step 4'!$A$4:$G$23,7,0)</f>
        <v>1</v>
      </c>
      <c r="H21" s="16">
        <v>1</v>
      </c>
      <c r="I21" s="16">
        <v>1</v>
      </c>
      <c r="J21" s="24">
        <v>1</v>
      </c>
      <c r="K21" s="42">
        <f t="shared" si="0"/>
        <v>5</v>
      </c>
      <c r="L21" s="42">
        <f t="shared" si="1"/>
        <v>3</v>
      </c>
      <c r="M21" s="42">
        <f t="shared" si="2"/>
        <v>2</v>
      </c>
      <c r="N21" s="42">
        <f t="shared" si="3"/>
        <v>1</v>
      </c>
      <c r="O21" s="42">
        <f t="shared" si="4"/>
        <v>1</v>
      </c>
      <c r="P21" s="42">
        <f t="shared" si="5"/>
        <v>1</v>
      </c>
      <c r="Q21" s="42">
        <f t="shared" si="6"/>
        <v>1</v>
      </c>
      <c r="R21" s="42">
        <f t="shared" si="7"/>
        <v>1</v>
      </c>
      <c r="S21" s="42">
        <f t="shared" si="8"/>
        <v>1</v>
      </c>
      <c r="T21" s="42">
        <f t="shared" si="9"/>
        <v>2</v>
      </c>
      <c r="U21" s="42">
        <f t="shared" si="10"/>
        <v>3</v>
      </c>
      <c r="V21" s="42">
        <f t="shared" si="11"/>
        <v>2</v>
      </c>
    </row>
    <row r="22" spans="1:22" x14ac:dyDescent="0.35">
      <c r="A22" s="52" t="s">
        <v>62</v>
      </c>
      <c r="B22" s="16">
        <f>VLOOKUP($A22,'Step 5'!$A$4:$M$23,7,0)</f>
        <v>4</v>
      </c>
      <c r="C22" s="16">
        <f>VLOOKUP($A22,'Step 4'!$A$4:$G$23,3,0)</f>
        <v>2</v>
      </c>
      <c r="D22" s="16">
        <f>VLOOKUP($A22,'Step 5'!$A$4:$M$23,13,0)</f>
        <v>3</v>
      </c>
      <c r="E22" s="16">
        <f>VLOOKUP($A22,'Step 4'!$A$4:$G$23,5,0)</f>
        <v>2</v>
      </c>
      <c r="F22" s="16">
        <v>1</v>
      </c>
      <c r="G22" s="16">
        <f>VLOOKUP($A22,'Step 4'!$A$4:$G$23,7,0)</f>
        <v>2</v>
      </c>
      <c r="H22" s="16">
        <v>1</v>
      </c>
      <c r="I22" s="16">
        <v>1</v>
      </c>
      <c r="J22" s="24">
        <v>3</v>
      </c>
      <c r="K22" s="42">
        <f t="shared" si="0"/>
        <v>4</v>
      </c>
      <c r="L22" s="42">
        <f t="shared" si="1"/>
        <v>3</v>
      </c>
      <c r="M22" s="42">
        <f t="shared" si="2"/>
        <v>3</v>
      </c>
      <c r="N22" s="42">
        <f t="shared" si="3"/>
        <v>2</v>
      </c>
      <c r="O22" s="42">
        <f t="shared" si="4"/>
        <v>2</v>
      </c>
      <c r="P22" s="42">
        <f t="shared" si="5"/>
        <v>2</v>
      </c>
      <c r="Q22" s="42">
        <f t="shared" si="6"/>
        <v>1</v>
      </c>
      <c r="R22" s="42">
        <f t="shared" si="7"/>
        <v>1</v>
      </c>
      <c r="S22" s="42">
        <f t="shared" si="8"/>
        <v>1</v>
      </c>
      <c r="T22" s="42">
        <f t="shared" si="9"/>
        <v>3</v>
      </c>
      <c r="U22" s="42">
        <f t="shared" si="10"/>
        <v>4</v>
      </c>
      <c r="V22" s="42">
        <f t="shared" si="11"/>
        <v>3</v>
      </c>
    </row>
    <row r="23" spans="1:22" ht="15" thickBot="1" x14ac:dyDescent="0.4">
      <c r="A23" s="68" t="s">
        <v>63</v>
      </c>
      <c r="B23" s="16">
        <f>VLOOKUP($A23,'Step 5'!$A$4:$M$23,7,0)</f>
        <v>4</v>
      </c>
      <c r="C23" s="16">
        <f>VLOOKUP($A23,'Step 4'!$A$4:$G$23,3,0)</f>
        <v>4</v>
      </c>
      <c r="D23" s="16">
        <f>VLOOKUP($A23,'Step 5'!$A$4:$M$23,13,0)</f>
        <v>5</v>
      </c>
      <c r="E23" s="16">
        <f>VLOOKUP($A23,'Step 4'!$A$4:$G$23,5,0)</f>
        <v>1</v>
      </c>
      <c r="F23" s="16">
        <v>1</v>
      </c>
      <c r="G23" s="16">
        <f>VLOOKUP($A23,'Step 4'!$A$4:$G$23,7,0)</f>
        <v>2</v>
      </c>
      <c r="H23" s="16">
        <v>1</v>
      </c>
      <c r="I23" s="16">
        <v>1</v>
      </c>
      <c r="J23" s="24">
        <v>1</v>
      </c>
      <c r="K23" s="42">
        <f t="shared" si="0"/>
        <v>5</v>
      </c>
      <c r="L23" s="42">
        <f t="shared" si="1"/>
        <v>4</v>
      </c>
      <c r="M23" s="42">
        <f t="shared" si="2"/>
        <v>4</v>
      </c>
      <c r="N23" s="42">
        <f t="shared" si="3"/>
        <v>2</v>
      </c>
      <c r="O23" s="42">
        <f t="shared" si="4"/>
        <v>1</v>
      </c>
      <c r="P23" s="42">
        <f t="shared" si="5"/>
        <v>1</v>
      </c>
      <c r="Q23" s="42">
        <f t="shared" si="6"/>
        <v>1</v>
      </c>
      <c r="R23" s="42">
        <f t="shared" si="7"/>
        <v>1</v>
      </c>
      <c r="S23" s="42">
        <f t="shared" si="8"/>
        <v>1</v>
      </c>
      <c r="T23" s="42">
        <f t="shared" si="9"/>
        <v>3</v>
      </c>
      <c r="U23" s="42">
        <f t="shared" si="10"/>
        <v>4</v>
      </c>
      <c r="V23" s="42">
        <f t="shared" si="11"/>
        <v>3</v>
      </c>
    </row>
  </sheetData>
  <mergeCells count="1">
    <mergeCell ref="K2:S2"/>
  </mergeCells>
  <phoneticPr fontId="13" type="noConversion"/>
  <conditionalFormatting sqref="B4:J23 V4:V23">
    <cfRule type="cellIs" dxfId="4" priority="6" operator="equal">
      <formula>5</formula>
    </cfRule>
    <cfRule type="cellIs" dxfId="3" priority="7" operator="equal">
      <formula>4</formula>
    </cfRule>
    <cfRule type="cellIs" dxfId="2" priority="8" operator="equal">
      <formula>3</formula>
    </cfRule>
    <cfRule type="cellIs" dxfId="1" priority="9" operator="equal">
      <formula>2</formula>
    </cfRule>
    <cfRule type="cellIs" dxfId="0" priority="10"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5CFFE-7A29-44BB-A5EB-A60E4C7C8875}">
  <dimension ref="A1:T41"/>
  <sheetViews>
    <sheetView zoomScaleNormal="100" workbookViewId="0">
      <selection activeCell="F30" sqref="F30"/>
    </sheetView>
  </sheetViews>
  <sheetFormatPr defaultRowHeight="13" x14ac:dyDescent="0.3"/>
  <cols>
    <col min="1" max="1" width="8.7265625" style="1"/>
    <col min="2" max="2" width="10.453125" style="1" bestFit="1" customWidth="1"/>
    <col min="3" max="3" width="11.7265625" style="1" bestFit="1" customWidth="1"/>
    <col min="4" max="4" width="20.81640625" style="1" customWidth="1"/>
    <col min="5" max="5" width="8.7265625" style="1"/>
    <col min="6" max="6" width="21" style="1" bestFit="1" customWidth="1"/>
    <col min="7" max="7" width="15.6328125" style="1" bestFit="1" customWidth="1"/>
    <col min="8" max="11" width="4.36328125" style="1" bestFit="1" customWidth="1"/>
    <col min="12" max="12" width="10.7265625" style="1" bestFit="1" customWidth="1"/>
    <col min="13" max="13" width="15.6328125" style="1" bestFit="1" customWidth="1"/>
    <col min="14" max="16" width="4.36328125" style="1" bestFit="1" customWidth="1"/>
    <col min="17" max="17" width="10.7265625" style="1" bestFit="1" customWidth="1"/>
    <col min="18" max="16384" width="8.7265625" style="1"/>
  </cols>
  <sheetData>
    <row r="1" spans="1:17" ht="31" customHeight="1" thickBot="1" x14ac:dyDescent="0.35">
      <c r="A1" s="34" t="s">
        <v>329</v>
      </c>
      <c r="B1" s="34"/>
      <c r="C1" s="33"/>
    </row>
    <row r="2" spans="1:17" ht="39" customHeight="1" x14ac:dyDescent="0.3">
      <c r="A2" s="22" t="s">
        <v>4</v>
      </c>
      <c r="B2" s="86" t="s">
        <v>331</v>
      </c>
      <c r="C2" s="35" t="s">
        <v>330</v>
      </c>
      <c r="D2" s="89" t="s">
        <v>334</v>
      </c>
    </row>
    <row r="3" spans="1:17" ht="14.5" x14ac:dyDescent="0.35">
      <c r="A3" s="11" t="s">
        <v>25</v>
      </c>
      <c r="B3" s="87">
        <v>50000</v>
      </c>
      <c r="C3" s="90">
        <f>VLOOKUP(A3,'Step 6'!$A$4:$V$23,22,0)</f>
        <v>4</v>
      </c>
      <c r="D3" s="92">
        <f>B3*25%</f>
        <v>12500</v>
      </c>
      <c r="M3"/>
      <c r="N3"/>
      <c r="O3"/>
      <c r="P3"/>
      <c r="Q3"/>
    </row>
    <row r="4" spans="1:17" ht="14.5" x14ac:dyDescent="0.35">
      <c r="A4" s="11" t="s">
        <v>36</v>
      </c>
      <c r="B4" s="87">
        <v>145000</v>
      </c>
      <c r="C4" s="90">
        <f>VLOOKUP(A4,'Step 6'!$A$4:$V$23,22,0)</f>
        <v>4</v>
      </c>
      <c r="D4" s="92">
        <f t="shared" ref="D4:D22" si="0">B4*25%</f>
        <v>36250</v>
      </c>
      <c r="M4"/>
      <c r="N4"/>
      <c r="O4"/>
      <c r="P4"/>
      <c r="Q4"/>
    </row>
    <row r="5" spans="1:17" ht="14.5" x14ac:dyDescent="0.35">
      <c r="A5" s="11" t="s">
        <v>46</v>
      </c>
      <c r="B5" s="87">
        <v>1000010</v>
      </c>
      <c r="C5" s="90">
        <f>VLOOKUP(A5,'Step 6'!$A$4:$V$23,22,0)</f>
        <v>3</v>
      </c>
      <c r="D5" s="92">
        <f t="shared" si="0"/>
        <v>250002.5</v>
      </c>
      <c r="M5"/>
      <c r="N5"/>
      <c r="O5"/>
      <c r="P5"/>
      <c r="Q5"/>
    </row>
    <row r="6" spans="1:17" ht="14.5" x14ac:dyDescent="0.35">
      <c r="A6" s="11" t="s">
        <v>47</v>
      </c>
      <c r="B6" s="87">
        <v>60000</v>
      </c>
      <c r="C6" s="90">
        <f>VLOOKUP(A6,'Step 6'!$A$4:$V$23,22,0)</f>
        <v>2</v>
      </c>
      <c r="D6" s="92">
        <f t="shared" si="0"/>
        <v>15000</v>
      </c>
      <c r="M6"/>
      <c r="N6"/>
      <c r="O6"/>
      <c r="P6"/>
      <c r="Q6"/>
    </row>
    <row r="7" spans="1:17" ht="14.5" x14ac:dyDescent="0.35">
      <c r="A7" s="11" t="s">
        <v>48</v>
      </c>
      <c r="B7" s="87">
        <v>34000</v>
      </c>
      <c r="C7" s="90">
        <f>VLOOKUP(A7,'Step 6'!$A$4:$V$23,22,0)</f>
        <v>4</v>
      </c>
      <c r="D7" s="92">
        <f t="shared" si="0"/>
        <v>8500</v>
      </c>
      <c r="M7"/>
      <c r="N7"/>
      <c r="O7"/>
      <c r="P7"/>
      <c r="Q7"/>
    </row>
    <row r="8" spans="1:17" ht="14.5" x14ac:dyDescent="0.35">
      <c r="A8" s="11" t="s">
        <v>49</v>
      </c>
      <c r="B8" s="87">
        <v>10000</v>
      </c>
      <c r="C8" s="90">
        <f>VLOOKUP(A8,'Step 6'!$A$4:$V$23,22,0)</f>
        <v>4</v>
      </c>
      <c r="D8" s="92">
        <f t="shared" si="0"/>
        <v>2500</v>
      </c>
      <c r="F8"/>
      <c r="G8"/>
      <c r="J8"/>
      <c r="K8"/>
      <c r="L8"/>
      <c r="M8"/>
      <c r="N8"/>
      <c r="O8"/>
      <c r="P8"/>
      <c r="Q8"/>
    </row>
    <row r="9" spans="1:17" ht="14.5" x14ac:dyDescent="0.35">
      <c r="A9" s="11" t="s">
        <v>50</v>
      </c>
      <c r="B9" s="87">
        <v>25000</v>
      </c>
      <c r="C9" s="90">
        <f>VLOOKUP(A9,'Step 6'!$A$4:$V$23,22,0)</f>
        <v>3</v>
      </c>
      <c r="D9" s="92">
        <f t="shared" si="0"/>
        <v>6250</v>
      </c>
      <c r="F9"/>
      <c r="G9"/>
      <c r="J9"/>
      <c r="K9"/>
      <c r="L9"/>
    </row>
    <row r="10" spans="1:17" ht="13" customHeight="1" x14ac:dyDescent="0.35">
      <c r="A10" s="11" t="s">
        <v>51</v>
      </c>
      <c r="B10" s="87">
        <v>53560</v>
      </c>
      <c r="C10" s="90">
        <f>VLOOKUP(A10,'Step 6'!$A$4:$V$23,22,0)</f>
        <v>4</v>
      </c>
      <c r="D10" s="92">
        <f t="shared" si="0"/>
        <v>13390</v>
      </c>
      <c r="F10"/>
      <c r="G10"/>
      <c r="J10"/>
      <c r="K10"/>
      <c r="L10"/>
    </row>
    <row r="11" spans="1:17" ht="14.5" x14ac:dyDescent="0.35">
      <c r="A11" s="11" t="s">
        <v>52</v>
      </c>
      <c r="B11" s="87">
        <v>245675</v>
      </c>
      <c r="C11" s="90">
        <f>VLOOKUP(A11,'Step 6'!$A$4:$V$23,22,0)</f>
        <v>3</v>
      </c>
      <c r="D11" s="92">
        <f t="shared" si="0"/>
        <v>61418.75</v>
      </c>
      <c r="F11"/>
      <c r="G11"/>
      <c r="J11"/>
      <c r="K11"/>
      <c r="L11"/>
    </row>
    <row r="12" spans="1:17" ht="14.5" x14ac:dyDescent="0.35">
      <c r="A12" s="11" t="s">
        <v>53</v>
      </c>
      <c r="B12" s="87">
        <v>83634</v>
      </c>
      <c r="C12" s="90">
        <f>VLOOKUP(A12,'Step 6'!$A$4:$V$23,22,0)</f>
        <v>4</v>
      </c>
      <c r="D12" s="92">
        <f t="shared" si="0"/>
        <v>20908.5</v>
      </c>
      <c r="F12"/>
      <c r="M12" s="37"/>
      <c r="N12" s="37"/>
      <c r="O12" s="37"/>
      <c r="P12" s="37"/>
      <c r="Q12" s="37"/>
    </row>
    <row r="13" spans="1:17" ht="14.5" x14ac:dyDescent="0.35">
      <c r="A13" s="11" t="s">
        <v>54</v>
      </c>
      <c r="B13" s="87">
        <v>728092</v>
      </c>
      <c r="C13" s="90">
        <f>VLOOKUP(A13,'Step 6'!$A$4:$V$23,22,0)</f>
        <v>3</v>
      </c>
      <c r="D13" s="92">
        <f t="shared" si="0"/>
        <v>182023</v>
      </c>
      <c r="F13"/>
    </row>
    <row r="14" spans="1:17" ht="14.5" x14ac:dyDescent="0.35">
      <c r="A14" s="11" t="s">
        <v>55</v>
      </c>
      <c r="B14" s="87">
        <v>10047</v>
      </c>
      <c r="C14" s="90">
        <f>VLOOKUP(A14,'Step 6'!$A$4:$V$23,22,0)</f>
        <v>3</v>
      </c>
      <c r="D14" s="92">
        <f t="shared" si="0"/>
        <v>2511.75</v>
      </c>
      <c r="F14"/>
      <c r="G14"/>
      <c r="H14"/>
      <c r="I14"/>
      <c r="J14"/>
      <c r="K14"/>
      <c r="L14"/>
    </row>
    <row r="15" spans="1:17" ht="14.5" x14ac:dyDescent="0.35">
      <c r="A15" s="11" t="s">
        <v>56</v>
      </c>
      <c r="B15" s="87">
        <v>42344</v>
      </c>
      <c r="C15" s="90">
        <f>VLOOKUP(A15,'Step 6'!$A$4:$V$23,22,0)</f>
        <v>3</v>
      </c>
      <c r="D15" s="92">
        <f t="shared" si="0"/>
        <v>10586</v>
      </c>
      <c r="F15"/>
      <c r="G15"/>
      <c r="H15"/>
      <c r="I15"/>
      <c r="J15"/>
      <c r="K15"/>
      <c r="L15"/>
    </row>
    <row r="16" spans="1:17" ht="14.5" x14ac:dyDescent="0.35">
      <c r="A16" s="11" t="s">
        <v>57</v>
      </c>
      <c r="B16" s="87">
        <v>9793</v>
      </c>
      <c r="C16" s="90">
        <f>VLOOKUP(A16,'Step 6'!$A$4:$V$23,22,0)</f>
        <v>3</v>
      </c>
      <c r="D16" s="92">
        <f t="shared" si="0"/>
        <v>2448.25</v>
      </c>
      <c r="F16"/>
      <c r="G16"/>
      <c r="H16"/>
      <c r="I16"/>
      <c r="J16"/>
      <c r="K16"/>
      <c r="L16"/>
    </row>
    <row r="17" spans="1:20" ht="14.5" x14ac:dyDescent="0.35">
      <c r="A17" s="11" t="s">
        <v>58</v>
      </c>
      <c r="B17" s="87">
        <v>242789</v>
      </c>
      <c r="C17" s="90">
        <f>VLOOKUP(A17,'Step 6'!$A$4:$V$23,22,0)</f>
        <v>3</v>
      </c>
      <c r="D17" s="92">
        <f t="shared" si="0"/>
        <v>60697.25</v>
      </c>
      <c r="F17"/>
      <c r="G17"/>
      <c r="H17"/>
      <c r="I17"/>
      <c r="J17"/>
      <c r="K17"/>
      <c r="L17"/>
    </row>
    <row r="18" spans="1:20" ht="14.5" x14ac:dyDescent="0.35">
      <c r="A18" s="11" t="s">
        <v>59</v>
      </c>
      <c r="B18" s="87">
        <v>76348</v>
      </c>
      <c r="C18" s="90">
        <f>VLOOKUP(A18,'Step 6'!$A$4:$V$23,22,0)</f>
        <v>3</v>
      </c>
      <c r="D18" s="92">
        <f t="shared" si="0"/>
        <v>19087</v>
      </c>
      <c r="F18"/>
      <c r="G18"/>
      <c r="H18"/>
      <c r="I18"/>
      <c r="J18"/>
      <c r="K18"/>
      <c r="L18"/>
    </row>
    <row r="19" spans="1:20" ht="14.5" x14ac:dyDescent="0.35">
      <c r="A19" s="11" t="s">
        <v>60</v>
      </c>
      <c r="B19" s="87">
        <v>428558</v>
      </c>
      <c r="C19" s="90">
        <f>VLOOKUP(A19,'Step 6'!$A$4:$V$23,22,0)</f>
        <v>3</v>
      </c>
      <c r="D19" s="92">
        <f t="shared" si="0"/>
        <v>107139.5</v>
      </c>
      <c r="F19"/>
      <c r="G19"/>
      <c r="H19"/>
      <c r="I19"/>
      <c r="J19"/>
      <c r="K19"/>
      <c r="L19"/>
    </row>
    <row r="20" spans="1:20" ht="14.5" x14ac:dyDescent="0.35">
      <c r="A20" s="11" t="s">
        <v>61</v>
      </c>
      <c r="B20" s="87">
        <v>34525</v>
      </c>
      <c r="C20" s="90">
        <f>VLOOKUP(A20,'Step 6'!$A$4:$V$23,22,0)</f>
        <v>2</v>
      </c>
      <c r="D20" s="92">
        <f t="shared" si="0"/>
        <v>8631.25</v>
      </c>
      <c r="F20"/>
      <c r="G20"/>
      <c r="H20"/>
    </row>
    <row r="21" spans="1:20" x14ac:dyDescent="0.3">
      <c r="A21" s="11" t="s">
        <v>62</v>
      </c>
      <c r="B21" s="87">
        <v>3482</v>
      </c>
      <c r="C21" s="90">
        <f>VLOOKUP(A21,'Step 6'!$A$4:$V$23,22,0)</f>
        <v>3</v>
      </c>
      <c r="D21" s="92">
        <f t="shared" si="0"/>
        <v>870.5</v>
      </c>
    </row>
    <row r="22" spans="1:20" ht="15" thickBot="1" x14ac:dyDescent="0.4">
      <c r="A22" s="85" t="s">
        <v>63</v>
      </c>
      <c r="B22" s="88">
        <v>58723</v>
      </c>
      <c r="C22" s="91">
        <f>VLOOKUP(A22,'Step 6'!$A$4:$V$23,22,0)</f>
        <v>3</v>
      </c>
      <c r="D22" s="93">
        <f t="shared" si="0"/>
        <v>14680.75</v>
      </c>
      <c r="F22"/>
      <c r="G22"/>
      <c r="H22"/>
      <c r="I22"/>
      <c r="J22"/>
      <c r="K22"/>
      <c r="L22"/>
    </row>
    <row r="23" spans="1:20" ht="14.5" x14ac:dyDescent="0.35">
      <c r="F23"/>
      <c r="G23"/>
      <c r="H23"/>
      <c r="I23"/>
      <c r="J23"/>
      <c r="K23"/>
      <c r="L23"/>
      <c r="M23" s="37"/>
      <c r="N23" s="37"/>
      <c r="O23" s="37"/>
      <c r="P23" s="37"/>
      <c r="Q23" s="37"/>
      <c r="R23" s="37"/>
      <c r="S23" s="37"/>
      <c r="T23" s="37"/>
    </row>
    <row r="24" spans="1:20" ht="14.5" x14ac:dyDescent="0.35">
      <c r="D24" s="94"/>
      <c r="F24"/>
      <c r="G24"/>
      <c r="H24"/>
      <c r="I24"/>
      <c r="J24"/>
      <c r="K24"/>
      <c r="L24"/>
      <c r="O24" s="25"/>
      <c r="P24" s="25"/>
      <c r="Q24" s="25"/>
      <c r="R24" s="25"/>
      <c r="S24" s="25"/>
      <c r="T24" s="25"/>
    </row>
    <row r="25" spans="1:20" ht="14.5" x14ac:dyDescent="0.35">
      <c r="D25" s="95"/>
      <c r="F25"/>
      <c r="G25"/>
      <c r="H25"/>
      <c r="I25"/>
      <c r="J25"/>
      <c r="K25"/>
      <c r="L25"/>
      <c r="O25" s="25"/>
    </row>
    <row r="26" spans="1:20" ht="14.5" x14ac:dyDescent="0.35">
      <c r="D26" s="95"/>
      <c r="F26"/>
      <c r="G26"/>
      <c r="H26"/>
      <c r="I26"/>
      <c r="J26"/>
      <c r="K26"/>
      <c r="L26"/>
      <c r="O26" s="25"/>
    </row>
    <row r="27" spans="1:20" ht="14.5" x14ac:dyDescent="0.35">
      <c r="D27" s="95"/>
      <c r="E27"/>
      <c r="F27"/>
      <c r="G27"/>
      <c r="H27"/>
      <c r="I27"/>
      <c r="J27"/>
      <c r="K27"/>
      <c r="L27"/>
      <c r="O27" s="25"/>
    </row>
    <row r="28" spans="1:20" ht="14.5" x14ac:dyDescent="0.35">
      <c r="D28" s="95"/>
      <c r="E28"/>
      <c r="F28"/>
      <c r="G28"/>
      <c r="H28"/>
      <c r="I28"/>
      <c r="J28"/>
      <c r="K28"/>
      <c r="L28"/>
    </row>
    <row r="29" spans="1:20" ht="14.5" x14ac:dyDescent="0.35">
      <c r="D29" s="95"/>
      <c r="E29"/>
      <c r="F29"/>
      <c r="G29"/>
      <c r="H29"/>
      <c r="I29"/>
      <c r="J29"/>
      <c r="K29"/>
      <c r="L29"/>
    </row>
    <row r="30" spans="1:20" ht="14.5" x14ac:dyDescent="0.35">
      <c r="D30" s="95"/>
      <c r="E30"/>
      <c r="F30"/>
      <c r="G30"/>
      <c r="H30"/>
      <c r="I30"/>
      <c r="J30"/>
      <c r="K30"/>
      <c r="L30"/>
      <c r="O30" s="25"/>
      <c r="P30" s="25"/>
      <c r="Q30" s="25"/>
      <c r="R30" s="25"/>
      <c r="S30" s="25"/>
      <c r="T30" s="25"/>
    </row>
    <row r="31" spans="1:20" ht="14.5" x14ac:dyDescent="0.35">
      <c r="D31" s="95"/>
      <c r="F31"/>
      <c r="G31"/>
      <c r="H31"/>
      <c r="O31" s="25"/>
      <c r="P31" s="38"/>
      <c r="Q31" s="38"/>
      <c r="R31" s="38"/>
      <c r="S31" s="38"/>
      <c r="T31" s="38"/>
    </row>
    <row r="32" spans="1:20" ht="14.5" x14ac:dyDescent="0.35">
      <c r="D32" s="94"/>
      <c r="F32"/>
      <c r="G32"/>
      <c r="H32"/>
      <c r="O32" s="25"/>
    </row>
    <row r="33" spans="6:15" ht="14.5" x14ac:dyDescent="0.35">
      <c r="F33"/>
      <c r="G33"/>
      <c r="H33"/>
      <c r="O33" s="25"/>
    </row>
    <row r="34" spans="6:15" ht="14.5" x14ac:dyDescent="0.35">
      <c r="F34"/>
      <c r="G34"/>
      <c r="H34"/>
    </row>
    <row r="35" spans="6:15" ht="14.5" x14ac:dyDescent="0.35">
      <c r="F35"/>
      <c r="G35"/>
      <c r="H35"/>
    </row>
    <row r="36" spans="6:15" ht="14.5" x14ac:dyDescent="0.35">
      <c r="F36"/>
      <c r="G36"/>
      <c r="H36"/>
    </row>
    <row r="37" spans="6:15" ht="14.5" x14ac:dyDescent="0.35">
      <c r="F37"/>
      <c r="G37"/>
      <c r="H37"/>
    </row>
    <row r="38" spans="6:15" ht="14.5" x14ac:dyDescent="0.35">
      <c r="F38"/>
      <c r="G38"/>
      <c r="H38"/>
    </row>
    <row r="39" spans="6:15" ht="14.5" x14ac:dyDescent="0.35">
      <c r="F39"/>
      <c r="G39"/>
      <c r="H39"/>
    </row>
    <row r="40" spans="6:15" ht="14.5" x14ac:dyDescent="0.35">
      <c r="F40"/>
      <c r="G40"/>
      <c r="H40"/>
    </row>
    <row r="41" spans="6:15" ht="14.5" x14ac:dyDescent="0.35">
      <c r="F41"/>
      <c r="G41"/>
      <c r="H41"/>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CDBA1-3455-4C32-A751-E5E0770705FB}">
  <dimension ref="A1:V41"/>
  <sheetViews>
    <sheetView zoomScaleNormal="100" workbookViewId="0">
      <selection activeCell="H3" sqref="H3"/>
    </sheetView>
  </sheetViews>
  <sheetFormatPr defaultRowHeight="13" x14ac:dyDescent="0.3"/>
  <cols>
    <col min="1" max="1" width="8.7265625" style="1"/>
    <col min="2" max="2" width="10.453125" style="1" bestFit="1" customWidth="1"/>
    <col min="3" max="4" width="10.453125" style="1" customWidth="1"/>
    <col min="5" max="5" width="11.7265625" style="1" bestFit="1" customWidth="1"/>
    <col min="6" max="6" width="20.81640625" style="1" customWidth="1"/>
    <col min="7" max="7" width="8.7265625" style="1"/>
    <col min="8" max="8" width="21" style="1" bestFit="1" customWidth="1"/>
    <col min="9" max="9" width="15.6328125" style="1" bestFit="1" customWidth="1"/>
    <col min="10" max="13" width="4.36328125" style="1" bestFit="1" customWidth="1"/>
    <col min="14" max="14" width="10.7265625" style="1" bestFit="1" customWidth="1"/>
    <col min="15" max="15" width="15.6328125" style="1" bestFit="1" customWidth="1"/>
    <col min="16" max="18" width="4.36328125" style="1" bestFit="1" customWidth="1"/>
    <col min="19" max="19" width="10.7265625" style="1" bestFit="1" customWidth="1"/>
    <col min="20" max="16384" width="8.7265625" style="1"/>
  </cols>
  <sheetData>
    <row r="1" spans="1:19" ht="31" customHeight="1" thickBot="1" x14ac:dyDescent="0.35">
      <c r="A1" s="34" t="s">
        <v>336</v>
      </c>
      <c r="B1" s="34"/>
      <c r="C1" s="122" t="s">
        <v>339</v>
      </c>
      <c r="D1" s="122"/>
      <c r="E1" s="122"/>
      <c r="F1" s="122"/>
    </row>
    <row r="2" spans="1:19" ht="39" customHeight="1" x14ac:dyDescent="0.3">
      <c r="A2" s="22" t="s">
        <v>4</v>
      </c>
      <c r="B2" s="86" t="s">
        <v>331</v>
      </c>
      <c r="C2" s="96" t="s">
        <v>337</v>
      </c>
      <c r="D2" s="96" t="s">
        <v>338</v>
      </c>
      <c r="E2" s="35" t="s">
        <v>330</v>
      </c>
      <c r="F2" s="89" t="s">
        <v>334</v>
      </c>
    </row>
    <row r="3" spans="1:19" ht="14.5" x14ac:dyDescent="0.35">
      <c r="A3" s="11" t="s">
        <v>25</v>
      </c>
      <c r="B3" s="87">
        <v>50000</v>
      </c>
      <c r="C3" s="87">
        <f>VLOOKUP($A3,'Step 6'!$A$4:$C$23,2,0)</f>
        <v>4</v>
      </c>
      <c r="D3" s="87">
        <f>VLOOKUP($A3,'Step 6'!$A$4:$C$23,3,0)</f>
        <v>5</v>
      </c>
      <c r="E3" s="90">
        <f>VLOOKUP(A3,'Step 6'!$A$4:$V$23,22,0)</f>
        <v>4</v>
      </c>
      <c r="F3" s="92">
        <f>B3*25%</f>
        <v>12500</v>
      </c>
      <c r="O3"/>
      <c r="P3"/>
      <c r="Q3"/>
      <c r="R3"/>
      <c r="S3"/>
    </row>
    <row r="4" spans="1:19" ht="14.5" x14ac:dyDescent="0.35">
      <c r="A4" s="11" t="s">
        <v>36</v>
      </c>
      <c r="B4" s="87">
        <v>145000</v>
      </c>
      <c r="C4" s="87">
        <f>VLOOKUP($A4,'Step 6'!$A$4:$C$23,2,0)</f>
        <v>4</v>
      </c>
      <c r="D4" s="87">
        <f>VLOOKUP($A4,'Step 6'!$A$4:$C$23,3,0)</f>
        <v>5</v>
      </c>
      <c r="E4" s="90">
        <f>VLOOKUP(A4,'Step 6'!$A$4:$V$23,22,0)</f>
        <v>4</v>
      </c>
      <c r="F4" s="92">
        <f t="shared" ref="F4:F22" si="0">B4*25%</f>
        <v>36250</v>
      </c>
      <c r="O4"/>
      <c r="P4"/>
      <c r="Q4"/>
      <c r="R4"/>
      <c r="S4"/>
    </row>
    <row r="5" spans="1:19" ht="14.5" x14ac:dyDescent="0.35">
      <c r="A5" s="11" t="s">
        <v>46</v>
      </c>
      <c r="B5" s="87">
        <v>1000010</v>
      </c>
      <c r="C5" s="87">
        <f>VLOOKUP($A5,'Step 6'!$A$4:$C$23,2,0)</f>
        <v>2</v>
      </c>
      <c r="D5" s="87">
        <f>VLOOKUP($A5,'Step 6'!$A$4:$C$23,3,0)</f>
        <v>1</v>
      </c>
      <c r="E5" s="90">
        <f>VLOOKUP(A5,'Step 6'!$A$4:$V$23,22,0)</f>
        <v>3</v>
      </c>
      <c r="F5" s="92">
        <f t="shared" si="0"/>
        <v>250002.5</v>
      </c>
      <c r="O5"/>
      <c r="P5"/>
      <c r="Q5"/>
      <c r="R5"/>
      <c r="S5"/>
    </row>
    <row r="6" spans="1:19" ht="14.5" x14ac:dyDescent="0.35">
      <c r="A6" s="11" t="s">
        <v>47</v>
      </c>
      <c r="B6" s="87">
        <v>60000</v>
      </c>
      <c r="C6" s="87">
        <f>VLOOKUP($A6,'Step 6'!$A$4:$C$23,2,0)</f>
        <v>2</v>
      </c>
      <c r="D6" s="87">
        <f>VLOOKUP($A6,'Step 6'!$A$4:$C$23,3,0)</f>
        <v>3</v>
      </c>
      <c r="E6" s="90">
        <f>VLOOKUP(A6,'Step 6'!$A$4:$V$23,22,0)</f>
        <v>2</v>
      </c>
      <c r="F6" s="92">
        <f t="shared" si="0"/>
        <v>15000</v>
      </c>
      <c r="O6"/>
      <c r="P6"/>
      <c r="Q6"/>
      <c r="R6"/>
      <c r="S6"/>
    </row>
    <row r="7" spans="1:19" ht="14.5" x14ac:dyDescent="0.35">
      <c r="A7" s="11" t="s">
        <v>48</v>
      </c>
      <c r="B7" s="87">
        <v>34000</v>
      </c>
      <c r="C7" s="87">
        <f>VLOOKUP($A7,'Step 6'!$A$4:$C$23,2,0)</f>
        <v>4</v>
      </c>
      <c r="D7" s="87">
        <f>VLOOKUP($A7,'Step 6'!$A$4:$C$23,3,0)</f>
        <v>4</v>
      </c>
      <c r="E7" s="90">
        <f>VLOOKUP(A7,'Step 6'!$A$4:$V$23,22,0)</f>
        <v>4</v>
      </c>
      <c r="F7" s="92">
        <f t="shared" si="0"/>
        <v>8500</v>
      </c>
      <c r="O7"/>
      <c r="P7"/>
      <c r="Q7"/>
      <c r="R7"/>
      <c r="S7"/>
    </row>
    <row r="8" spans="1:19" ht="14.5" x14ac:dyDescent="0.35">
      <c r="A8" s="11" t="s">
        <v>49</v>
      </c>
      <c r="B8" s="87">
        <v>10000</v>
      </c>
      <c r="C8" s="87">
        <f>VLOOKUP($A8,'Step 6'!$A$4:$C$23,2,0)</f>
        <v>1</v>
      </c>
      <c r="D8" s="87">
        <f>VLOOKUP($A8,'Step 6'!$A$4:$C$23,3,0)</f>
        <v>1</v>
      </c>
      <c r="E8" s="90">
        <f>VLOOKUP(A8,'Step 6'!$A$4:$V$23,22,0)</f>
        <v>4</v>
      </c>
      <c r="F8" s="92">
        <f t="shared" si="0"/>
        <v>2500</v>
      </c>
      <c r="H8"/>
      <c r="I8"/>
      <c r="L8"/>
      <c r="M8"/>
      <c r="N8"/>
      <c r="O8"/>
      <c r="P8"/>
      <c r="Q8"/>
      <c r="R8"/>
      <c r="S8"/>
    </row>
    <row r="9" spans="1:19" ht="14.5" x14ac:dyDescent="0.35">
      <c r="A9" s="11" t="s">
        <v>50</v>
      </c>
      <c r="B9" s="87">
        <v>25000</v>
      </c>
      <c r="C9" s="87">
        <f>VLOOKUP($A9,'Step 6'!$A$4:$C$23,2,0)</f>
        <v>4</v>
      </c>
      <c r="D9" s="87">
        <f>VLOOKUP($A9,'Step 6'!$A$4:$C$23,3,0)</f>
        <v>3</v>
      </c>
      <c r="E9" s="90">
        <f>VLOOKUP(A9,'Step 6'!$A$4:$V$23,22,0)</f>
        <v>3</v>
      </c>
      <c r="F9" s="92">
        <f t="shared" si="0"/>
        <v>6250</v>
      </c>
      <c r="H9"/>
      <c r="I9"/>
      <c r="L9"/>
      <c r="M9"/>
      <c r="N9"/>
    </row>
    <row r="10" spans="1:19" ht="13" customHeight="1" x14ac:dyDescent="0.35">
      <c r="A10" s="11" t="s">
        <v>51</v>
      </c>
      <c r="B10" s="87">
        <v>53560</v>
      </c>
      <c r="C10" s="87">
        <f>VLOOKUP($A10,'Step 6'!$A$4:$C$23,2,0)</f>
        <v>5</v>
      </c>
      <c r="D10" s="87">
        <f>VLOOKUP($A10,'Step 6'!$A$4:$C$23,3,0)</f>
        <v>3</v>
      </c>
      <c r="E10" s="90">
        <f>VLOOKUP(A10,'Step 6'!$A$4:$V$23,22,0)</f>
        <v>4</v>
      </c>
      <c r="F10" s="92">
        <f t="shared" si="0"/>
        <v>13390</v>
      </c>
      <c r="H10"/>
      <c r="I10"/>
      <c r="L10"/>
      <c r="M10"/>
      <c r="N10"/>
    </row>
    <row r="11" spans="1:19" ht="14.5" x14ac:dyDescent="0.35">
      <c r="A11" s="11" t="s">
        <v>52</v>
      </c>
      <c r="B11" s="87">
        <v>245675</v>
      </c>
      <c r="C11" s="87">
        <f>VLOOKUP($A11,'Step 6'!$A$4:$C$23,2,0)</f>
        <v>4</v>
      </c>
      <c r="D11" s="87">
        <f>VLOOKUP($A11,'Step 6'!$A$4:$C$23,3,0)</f>
        <v>1</v>
      </c>
      <c r="E11" s="90">
        <f>VLOOKUP(A11,'Step 6'!$A$4:$V$23,22,0)</f>
        <v>3</v>
      </c>
      <c r="F11" s="92">
        <f t="shared" si="0"/>
        <v>61418.75</v>
      </c>
      <c r="H11"/>
      <c r="I11"/>
      <c r="L11"/>
      <c r="M11"/>
      <c r="N11"/>
    </row>
    <row r="12" spans="1:19" ht="14.5" x14ac:dyDescent="0.35">
      <c r="A12" s="11" t="s">
        <v>53</v>
      </c>
      <c r="B12" s="87">
        <v>83634</v>
      </c>
      <c r="C12" s="87">
        <f>VLOOKUP($A12,'Step 6'!$A$4:$C$23,2,0)</f>
        <v>4</v>
      </c>
      <c r="D12" s="87">
        <f>VLOOKUP($A12,'Step 6'!$A$4:$C$23,3,0)</f>
        <v>4</v>
      </c>
      <c r="E12" s="90">
        <f>VLOOKUP(A12,'Step 6'!$A$4:$V$23,22,0)</f>
        <v>4</v>
      </c>
      <c r="F12" s="92">
        <f t="shared" si="0"/>
        <v>20908.5</v>
      </c>
      <c r="H12"/>
    </row>
    <row r="13" spans="1:19" ht="14.5" x14ac:dyDescent="0.35">
      <c r="A13" s="11" t="s">
        <v>54</v>
      </c>
      <c r="B13" s="87">
        <v>728092</v>
      </c>
      <c r="C13" s="87">
        <f>VLOOKUP($A13,'Step 6'!$A$4:$C$23,2,0)</f>
        <v>5</v>
      </c>
      <c r="D13" s="87">
        <f>VLOOKUP($A13,'Step 6'!$A$4:$C$23,3,0)</f>
        <v>3</v>
      </c>
      <c r="E13" s="90">
        <f>VLOOKUP(A13,'Step 6'!$A$4:$V$23,22,0)</f>
        <v>3</v>
      </c>
      <c r="F13" s="92">
        <f t="shared" si="0"/>
        <v>182023</v>
      </c>
      <c r="H13"/>
    </row>
    <row r="14" spans="1:19" ht="14.5" x14ac:dyDescent="0.35">
      <c r="A14" s="11" t="s">
        <v>55</v>
      </c>
      <c r="B14" s="87">
        <v>10047</v>
      </c>
      <c r="C14" s="87">
        <f>VLOOKUP($A14,'Step 6'!$A$4:$C$23,2,0)</f>
        <v>3</v>
      </c>
      <c r="D14" s="87">
        <f>VLOOKUP($A14,'Step 6'!$A$4:$C$23,3,0)</f>
        <v>2</v>
      </c>
      <c r="E14" s="90">
        <f>VLOOKUP(A14,'Step 6'!$A$4:$V$23,22,0)</f>
        <v>3</v>
      </c>
      <c r="F14" s="92">
        <f t="shared" si="0"/>
        <v>2511.75</v>
      </c>
      <c r="H14"/>
      <c r="I14"/>
      <c r="J14"/>
      <c r="K14"/>
      <c r="L14"/>
      <c r="M14"/>
      <c r="N14"/>
    </row>
    <row r="15" spans="1:19" ht="14.5" x14ac:dyDescent="0.35">
      <c r="A15" s="11" t="s">
        <v>56</v>
      </c>
      <c r="B15" s="87">
        <v>42344</v>
      </c>
      <c r="C15" s="87">
        <f>VLOOKUP($A15,'Step 6'!$A$4:$C$23,2,0)</f>
        <v>3</v>
      </c>
      <c r="D15" s="87">
        <f>VLOOKUP($A15,'Step 6'!$A$4:$C$23,3,0)</f>
        <v>2</v>
      </c>
      <c r="E15" s="90">
        <f>VLOOKUP(A15,'Step 6'!$A$4:$V$23,22,0)</f>
        <v>3</v>
      </c>
      <c r="F15" s="92">
        <f t="shared" si="0"/>
        <v>10586</v>
      </c>
      <c r="H15"/>
      <c r="I15"/>
      <c r="J15"/>
      <c r="K15"/>
      <c r="L15"/>
      <c r="M15"/>
      <c r="N15"/>
    </row>
    <row r="16" spans="1:19" ht="14.5" x14ac:dyDescent="0.35">
      <c r="A16" s="11" t="s">
        <v>57</v>
      </c>
      <c r="B16" s="87">
        <v>9793</v>
      </c>
      <c r="C16" s="87">
        <f>VLOOKUP($A16,'Step 6'!$A$4:$C$23,2,0)</f>
        <v>5</v>
      </c>
      <c r="D16" s="87">
        <f>VLOOKUP($A16,'Step 6'!$A$4:$C$23,3,0)</f>
        <v>1</v>
      </c>
      <c r="E16" s="90">
        <f>VLOOKUP(A16,'Step 6'!$A$4:$V$23,22,0)</f>
        <v>3</v>
      </c>
      <c r="F16" s="92">
        <f t="shared" si="0"/>
        <v>2448.25</v>
      </c>
      <c r="H16"/>
      <c r="I16"/>
      <c r="J16"/>
      <c r="K16"/>
      <c r="L16"/>
      <c r="M16"/>
      <c r="N16"/>
    </row>
    <row r="17" spans="1:22" ht="14.5" x14ac:dyDescent="0.35">
      <c r="A17" s="11" t="s">
        <v>58</v>
      </c>
      <c r="B17" s="87">
        <v>242789</v>
      </c>
      <c r="C17" s="87">
        <f>VLOOKUP($A17,'Step 6'!$A$4:$C$23,2,0)</f>
        <v>4</v>
      </c>
      <c r="D17" s="87">
        <f>VLOOKUP($A17,'Step 6'!$A$4:$C$23,3,0)</f>
        <v>2</v>
      </c>
      <c r="E17" s="90">
        <f>VLOOKUP(A17,'Step 6'!$A$4:$V$23,22,0)</f>
        <v>3</v>
      </c>
      <c r="F17" s="92">
        <f t="shared" si="0"/>
        <v>60697.25</v>
      </c>
      <c r="H17"/>
      <c r="I17"/>
      <c r="J17"/>
      <c r="K17"/>
      <c r="L17"/>
      <c r="M17"/>
      <c r="N17"/>
    </row>
    <row r="18" spans="1:22" ht="14.5" x14ac:dyDescent="0.35">
      <c r="A18" s="11" t="s">
        <v>59</v>
      </c>
      <c r="B18" s="87">
        <v>76348</v>
      </c>
      <c r="C18" s="87">
        <f>VLOOKUP($A18,'Step 6'!$A$4:$C$23,2,0)</f>
        <v>3</v>
      </c>
      <c r="D18" s="87">
        <f>VLOOKUP($A18,'Step 6'!$A$4:$C$23,3,0)</f>
        <v>3</v>
      </c>
      <c r="E18" s="90">
        <f>VLOOKUP(A18,'Step 6'!$A$4:$V$23,22,0)</f>
        <v>3</v>
      </c>
      <c r="F18" s="92">
        <f t="shared" si="0"/>
        <v>19087</v>
      </c>
      <c r="H18"/>
      <c r="I18"/>
      <c r="J18"/>
      <c r="K18"/>
      <c r="L18"/>
      <c r="M18"/>
      <c r="N18"/>
    </row>
    <row r="19" spans="1:22" ht="14.5" x14ac:dyDescent="0.35">
      <c r="A19" s="11" t="s">
        <v>60</v>
      </c>
      <c r="B19" s="87">
        <v>428558</v>
      </c>
      <c r="C19" s="87">
        <f>VLOOKUP($A19,'Step 6'!$A$4:$C$23,2,0)</f>
        <v>5</v>
      </c>
      <c r="D19" s="87">
        <f>VLOOKUP($A19,'Step 6'!$A$4:$C$23,3,0)</f>
        <v>2</v>
      </c>
      <c r="E19" s="90">
        <f>VLOOKUP(A19,'Step 6'!$A$4:$V$23,22,0)</f>
        <v>3</v>
      </c>
      <c r="F19" s="92">
        <f t="shared" si="0"/>
        <v>107139.5</v>
      </c>
      <c r="H19"/>
      <c r="I19"/>
      <c r="J19"/>
      <c r="K19"/>
      <c r="L19"/>
      <c r="M19"/>
      <c r="N19"/>
    </row>
    <row r="20" spans="1:22" ht="14.5" x14ac:dyDescent="0.35">
      <c r="A20" s="11" t="s">
        <v>61</v>
      </c>
      <c r="B20" s="87">
        <v>34525</v>
      </c>
      <c r="C20" s="87">
        <f>VLOOKUP($A20,'Step 6'!$A$4:$C$23,2,0)</f>
        <v>3</v>
      </c>
      <c r="D20" s="87">
        <f>VLOOKUP($A20,'Step 6'!$A$4:$C$23,3,0)</f>
        <v>1</v>
      </c>
      <c r="E20" s="90">
        <f>VLOOKUP(A20,'Step 6'!$A$4:$V$23,22,0)</f>
        <v>2</v>
      </c>
      <c r="F20" s="92">
        <f t="shared" si="0"/>
        <v>8631.25</v>
      </c>
      <c r="H20"/>
      <c r="I20"/>
      <c r="J20"/>
    </row>
    <row r="21" spans="1:22" x14ac:dyDescent="0.3">
      <c r="A21" s="11" t="s">
        <v>62</v>
      </c>
      <c r="B21" s="87">
        <v>3482</v>
      </c>
      <c r="C21" s="87">
        <f>VLOOKUP($A21,'Step 6'!$A$4:$C$23,2,0)</f>
        <v>4</v>
      </c>
      <c r="D21" s="87">
        <f>VLOOKUP($A21,'Step 6'!$A$4:$C$23,3,0)</f>
        <v>2</v>
      </c>
      <c r="E21" s="90">
        <f>VLOOKUP(A21,'Step 6'!$A$4:$V$23,22,0)</f>
        <v>3</v>
      </c>
      <c r="F21" s="92">
        <f t="shared" si="0"/>
        <v>870.5</v>
      </c>
    </row>
    <row r="22" spans="1:22" ht="15" thickBot="1" x14ac:dyDescent="0.4">
      <c r="A22" s="85" t="s">
        <v>63</v>
      </c>
      <c r="B22" s="88">
        <v>58723</v>
      </c>
      <c r="C22" s="87">
        <f>VLOOKUP($A22,'Step 6'!$A$4:$C$23,2,0)</f>
        <v>4</v>
      </c>
      <c r="D22" s="87">
        <f>VLOOKUP($A22,'Step 6'!$A$4:$C$23,3,0)</f>
        <v>4</v>
      </c>
      <c r="E22" s="91">
        <f>VLOOKUP(A22,'Step 6'!$A$4:$V$23,22,0)</f>
        <v>3</v>
      </c>
      <c r="F22" s="93">
        <f t="shared" si="0"/>
        <v>14680.75</v>
      </c>
      <c r="H22"/>
      <c r="I22"/>
      <c r="J22"/>
      <c r="K22"/>
      <c r="L22"/>
      <c r="M22"/>
      <c r="N22"/>
    </row>
    <row r="23" spans="1:22" ht="14.5" x14ac:dyDescent="0.35">
      <c r="H23"/>
      <c r="I23"/>
      <c r="J23"/>
      <c r="K23"/>
      <c r="L23"/>
      <c r="M23"/>
      <c r="N23"/>
    </row>
    <row r="24" spans="1:22" ht="14.5" x14ac:dyDescent="0.35">
      <c r="F24" s="94"/>
      <c r="H24"/>
      <c r="I24"/>
      <c r="J24"/>
      <c r="K24"/>
      <c r="L24"/>
      <c r="M24"/>
      <c r="N24"/>
      <c r="Q24" s="25"/>
      <c r="R24" s="25"/>
      <c r="S24" s="25"/>
      <c r="T24" s="25"/>
      <c r="U24" s="25"/>
      <c r="V24" s="25"/>
    </row>
    <row r="25" spans="1:22" ht="14.5" x14ac:dyDescent="0.35">
      <c r="F25" s="95"/>
      <c r="H25"/>
      <c r="I25"/>
      <c r="J25"/>
      <c r="K25"/>
      <c r="L25"/>
      <c r="M25"/>
      <c r="N25"/>
      <c r="Q25" s="25"/>
    </row>
    <row r="26" spans="1:22" ht="14.5" x14ac:dyDescent="0.35">
      <c r="F26" s="95"/>
      <c r="H26"/>
      <c r="I26"/>
      <c r="J26"/>
      <c r="K26"/>
      <c r="L26"/>
      <c r="M26"/>
      <c r="N26"/>
      <c r="Q26" s="25"/>
    </row>
    <row r="27" spans="1:22" ht="14.5" x14ac:dyDescent="0.35">
      <c r="F27" s="95"/>
      <c r="G27"/>
      <c r="H27"/>
      <c r="I27"/>
      <c r="J27"/>
      <c r="K27"/>
      <c r="L27"/>
      <c r="M27"/>
      <c r="N27"/>
      <c r="Q27" s="25"/>
    </row>
    <row r="28" spans="1:22" ht="14.5" x14ac:dyDescent="0.35">
      <c r="F28" s="95"/>
      <c r="G28"/>
      <c r="H28"/>
      <c r="I28"/>
      <c r="J28"/>
      <c r="K28"/>
      <c r="L28"/>
      <c r="M28"/>
      <c r="N28"/>
    </row>
    <row r="29" spans="1:22" ht="14.5" x14ac:dyDescent="0.35">
      <c r="F29" s="95"/>
      <c r="G29"/>
      <c r="H29"/>
      <c r="I29"/>
      <c r="J29"/>
      <c r="K29"/>
      <c r="L29"/>
      <c r="M29"/>
      <c r="N29"/>
    </row>
    <row r="30" spans="1:22" ht="14.5" x14ac:dyDescent="0.35">
      <c r="F30" s="95"/>
      <c r="G30"/>
      <c r="H30"/>
      <c r="I30"/>
      <c r="J30"/>
      <c r="K30"/>
      <c r="L30"/>
      <c r="M30"/>
      <c r="N30"/>
      <c r="Q30" s="25"/>
      <c r="R30" s="25"/>
      <c r="S30" s="25"/>
      <c r="T30" s="25"/>
      <c r="U30" s="25"/>
      <c r="V30" s="25"/>
    </row>
    <row r="31" spans="1:22" ht="14.5" x14ac:dyDescent="0.35">
      <c r="F31" s="95"/>
      <c r="H31"/>
      <c r="I31"/>
      <c r="J31"/>
      <c r="Q31" s="25"/>
      <c r="R31" s="38"/>
      <c r="S31" s="38"/>
      <c r="T31" s="38"/>
      <c r="U31" s="38"/>
      <c r="V31" s="38"/>
    </row>
    <row r="32" spans="1:22" ht="14.5" x14ac:dyDescent="0.35">
      <c r="F32" s="94"/>
      <c r="H32"/>
      <c r="I32"/>
      <c r="J32"/>
      <c r="Q32" s="25"/>
    </row>
    <row r="33" spans="8:17" ht="14.5" x14ac:dyDescent="0.35">
      <c r="H33"/>
      <c r="I33"/>
      <c r="J33"/>
      <c r="Q33" s="25"/>
    </row>
    <row r="34" spans="8:17" ht="14.5" x14ac:dyDescent="0.35">
      <c r="H34"/>
      <c r="I34"/>
      <c r="J34"/>
    </row>
    <row r="35" spans="8:17" ht="14.5" x14ac:dyDescent="0.35">
      <c r="H35"/>
      <c r="I35"/>
      <c r="J35"/>
    </row>
    <row r="36" spans="8:17" ht="14.5" x14ac:dyDescent="0.35">
      <c r="H36"/>
      <c r="I36"/>
      <c r="J36"/>
    </row>
    <row r="37" spans="8:17" ht="14.5" x14ac:dyDescent="0.35">
      <c r="H37"/>
      <c r="I37"/>
      <c r="J37"/>
    </row>
    <row r="38" spans="8:17" ht="14.5" x14ac:dyDescent="0.35">
      <c r="H38"/>
      <c r="I38"/>
      <c r="J38"/>
    </row>
    <row r="39" spans="8:17" ht="14.5" x14ac:dyDescent="0.35">
      <c r="H39"/>
      <c r="I39"/>
      <c r="J39"/>
    </row>
    <row r="40" spans="8:17" ht="14.5" x14ac:dyDescent="0.35">
      <c r="H40"/>
      <c r="I40"/>
      <c r="J40"/>
    </row>
    <row r="41" spans="8:17" ht="14.5" x14ac:dyDescent="0.35">
      <c r="H41"/>
      <c r="I41"/>
      <c r="J41"/>
    </row>
  </sheetData>
  <mergeCells count="1">
    <mergeCell ref="C1:F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READ ME</vt:lpstr>
      <vt:lpstr>Step 1-2</vt:lpstr>
      <vt:lpstr>Step 3</vt:lpstr>
      <vt:lpstr>Step 4</vt:lpstr>
      <vt:lpstr>Step 5</vt:lpstr>
      <vt:lpstr>Step 6</vt:lpstr>
      <vt:lpstr>Step 7</vt:lpstr>
      <vt:lpstr>Step 8</vt:lpstr>
      <vt:lpstr>'READ ME'!_ftn2</vt:lpstr>
      <vt:lpstr>'READ ME'!_ftnref1</vt:lpstr>
      <vt:lpstr>'READ ME'!_ftnref2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Rebecka Rydberg</cp:lastModifiedBy>
  <dcterms:created xsi:type="dcterms:W3CDTF">2021-06-22T12:11:00Z</dcterms:created>
  <dcterms:modified xsi:type="dcterms:W3CDTF">2021-07-26T16:15:27Z</dcterms:modified>
</cp:coreProperties>
</file>